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15" yWindow="65461" windowWidth="19320" windowHeight="10920" activeTab="0"/>
  </bookViews>
  <sheets>
    <sheet name="График УП" sheetId="1" r:id="rId1"/>
    <sheet name="План УП" sheetId="2" r:id="rId2"/>
    <sheet name="Дисциплины+ЗЕ" sheetId="3" r:id="rId3"/>
    <sheet name="Компетенции" sheetId="4" r:id="rId4"/>
    <sheet name="Кафедры" sheetId="5" r:id="rId5"/>
  </sheets>
  <definedNames>
    <definedName name="_xlnm._FilterDatabase" localSheetId="3" hidden="1">'Компетенции'!$C$18:$DJ$145</definedName>
    <definedName name="_xlnm._FilterDatabase" localSheetId="1" hidden="1">'План УП'!$A$22:$BQ$144</definedName>
    <definedName name="_xlnm.Print_Area" localSheetId="0">'График УП'!$A$1:$BA$87</definedName>
    <definedName name="_xlnm.Print_Area" localSheetId="1">'План УП'!$A$17:$BQ$153</definedName>
  </definedNames>
  <calcPr fullCalcOnLoad="1"/>
</workbook>
</file>

<file path=xl/comments1.xml><?xml version="1.0" encoding="utf-8"?>
<comments xmlns="http://schemas.openxmlformats.org/spreadsheetml/2006/main">
  <authors>
    <author>Олег Игоревич</author>
  </authors>
  <commentList>
    <comment ref="AJ29" authorId="0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J30" authorId="0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J31" authorId="0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J32" authorId="0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J33" authorId="0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J34" authorId="0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J35" authorId="0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J36" authorId="0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M29" authorId="0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AM30" authorId="0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AM31" authorId="0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AM32" authorId="0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AM33" authorId="0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AM34" authorId="0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AM35" authorId="0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AM36" authorId="0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L29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L30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L31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L32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L33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L34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L35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L36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29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0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1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2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3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4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5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6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29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0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1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2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3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4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5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6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29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0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1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2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3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4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5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6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29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0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1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2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3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4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5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6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29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0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1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2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3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4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5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6" authorId="0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O29" authorId="0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O30" authorId="0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O31" authorId="0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O32" authorId="0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O33" authorId="0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O34" authorId="0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O35" authorId="0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O36" authorId="0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29" authorId="0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0" authorId="0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1" authorId="0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2" authorId="0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3" authorId="0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4" authorId="0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5" authorId="0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6" authorId="0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</commentList>
</comments>
</file>

<file path=xl/comments2.xml><?xml version="1.0" encoding="utf-8"?>
<comments xmlns="http://schemas.openxmlformats.org/spreadsheetml/2006/main">
  <authors>
    <author>Олег Игоревич</author>
    <author>Бертяев</author>
  </authors>
  <commentList>
    <comment ref="O20" authorId="0">
      <text>
        <r>
          <rPr>
            <b/>
            <sz val="8"/>
            <rFont val="Tahoma"/>
            <family val="2"/>
          </rPr>
          <t>1 з.е. х 36 час</t>
        </r>
        <r>
          <rPr>
            <sz val="8"/>
            <rFont val="Tahoma"/>
            <family val="2"/>
          </rPr>
          <t xml:space="preserve">
</t>
        </r>
      </text>
    </comment>
    <comment ref="W20" authorId="0">
      <text>
        <r>
          <rPr>
            <sz val="8"/>
            <rFont val="Tahoma"/>
            <family val="2"/>
          </rPr>
          <t xml:space="preserve">Разделитель для номеров  семестров только 
      </t>
        </r>
        <r>
          <rPr>
            <sz val="16"/>
            <rFont val="Tahoma"/>
            <family val="2"/>
          </rPr>
          <t xml:space="preserve">;  </t>
        </r>
      </text>
    </comment>
    <comment ref="G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G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AE12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AJ12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AO12" authorId="0">
      <text>
        <r>
          <rPr>
            <sz val="8"/>
            <rFont val="Tahoma"/>
            <family val="2"/>
          </rPr>
          <t xml:space="preserve">Заданное кол-во экзаменов в семетре (см. табл. 2 на первом листе)
</t>
        </r>
      </text>
    </comment>
    <comment ref="AT12" authorId="0">
      <text>
        <r>
          <rPr>
            <sz val="8"/>
            <rFont val="Tahoma"/>
            <family val="2"/>
          </rPr>
          <t xml:space="preserve">Заданное кол-во экзаменов в семетре (см. табл. 2 на первом листе)
</t>
        </r>
      </text>
    </comment>
    <comment ref="AY12" authorId="0">
      <text>
        <r>
          <rPr>
            <sz val="8"/>
            <rFont val="Tahoma"/>
            <family val="2"/>
          </rPr>
          <t xml:space="preserve">Заданное кол-во экзаменов в семетре (см. табл. 2 на первом листе)
</t>
        </r>
      </text>
    </comment>
    <comment ref="BD12" authorId="0">
      <text>
        <r>
          <rPr>
            <sz val="8"/>
            <rFont val="Tahoma"/>
            <family val="2"/>
          </rPr>
          <t xml:space="preserve">Заданное кол-во экзаменов в семетре (см. табл. 2 на первом листе)
</t>
        </r>
      </text>
    </comment>
    <comment ref="C17" authorId="0">
      <text>
        <r>
          <rPr>
            <b/>
            <sz val="8"/>
            <rFont val="Tahoma"/>
            <family val="2"/>
          </rPr>
          <t>Названия дисциплин заполняются автоматически</t>
        </r>
        <r>
          <rPr>
            <sz val="8"/>
            <rFont val="Tahoma"/>
            <family val="2"/>
          </rPr>
          <t xml:space="preserve">
из страницы "Дисциплины+З.Е."
(здесь не редактируются!)</t>
        </r>
      </text>
    </comment>
    <comment ref="W14" authorId="1">
      <text>
        <r>
          <rPr>
            <sz val="8"/>
            <rFont val="Tahoma"/>
            <family val="2"/>
          </rPr>
          <t>Max число аудиторных часов в неделю берется из ФГОС</t>
        </r>
      </text>
    </comment>
    <comment ref="AG10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H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I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J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K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L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H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I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J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K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L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AH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AD22" authorId="0">
      <text>
        <r>
          <rPr>
            <sz val="8"/>
            <rFont val="Tahoma"/>
            <family val="2"/>
          </rPr>
          <t xml:space="preserve">Кол-во часов в НЕДЕЛЮ
</t>
        </r>
      </text>
    </comment>
    <comment ref="AE22" authorId="0">
      <text>
        <r>
          <rPr>
            <sz val="8"/>
            <rFont val="Tahoma"/>
            <family val="2"/>
          </rPr>
          <t xml:space="preserve">Кол-во часов в НЕДЕЛЮ
</t>
        </r>
      </text>
    </comment>
    <comment ref="AF22" authorId="0">
      <text>
        <r>
          <rPr>
            <sz val="8"/>
            <rFont val="Tahoma"/>
            <family val="2"/>
          </rPr>
          <t xml:space="preserve">Кол-во часов в НЕДЕЛЮ
</t>
        </r>
      </text>
    </comment>
    <comment ref="AG22" authorId="0">
      <text>
        <r>
          <rPr>
            <sz val="8"/>
            <rFont val="Tahoma"/>
            <family val="2"/>
          </rPr>
          <t xml:space="preserve">Кол-во часов в НЕДЕЛЮ
</t>
        </r>
      </text>
    </comment>
    <comment ref="AM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AR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AW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BB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BG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AL10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AQ10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AV10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BA10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BF10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F5" authorId="0">
      <text>
        <r>
          <rPr>
            <sz val="8"/>
            <rFont val="Tahoma"/>
            <family val="2"/>
          </rPr>
          <t xml:space="preserve">Сумма по строке
</t>
        </r>
      </text>
    </comment>
    <comment ref="G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H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I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J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K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L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D21" authorId="0">
      <text>
        <r>
          <rPr>
            <sz val="8"/>
            <rFont val="Tahoma"/>
            <family val="2"/>
          </rPr>
          <t xml:space="preserve">Название кафедр выбирать из выпадающего списка.
</t>
        </r>
      </text>
    </comment>
    <comment ref="W3" authorId="0">
      <text>
        <r>
          <rPr>
            <sz val="8"/>
            <rFont val="Tahoma"/>
            <family val="2"/>
          </rPr>
          <t xml:space="preserve">Сумма по строке
</t>
        </r>
      </text>
    </comment>
    <comment ref="X20" authorId="0">
      <text>
        <r>
          <rPr>
            <sz val="8"/>
            <rFont val="Tahoma"/>
            <family val="2"/>
          </rPr>
          <t xml:space="preserve">Разделитель для номеров  семестров только 
      </t>
        </r>
        <r>
          <rPr>
            <sz val="16"/>
            <rFont val="Tahoma"/>
            <family val="2"/>
          </rPr>
          <t xml:space="preserve">;  </t>
        </r>
      </text>
    </comment>
    <comment ref="Y20" authorId="0">
      <text>
        <r>
          <rPr>
            <sz val="8"/>
            <rFont val="Tahoma"/>
            <family val="2"/>
          </rPr>
          <t xml:space="preserve">Разделитель для номеров  семестров только 
      </t>
        </r>
        <r>
          <rPr>
            <sz val="16"/>
            <rFont val="Tahoma"/>
            <family val="2"/>
          </rPr>
          <t xml:space="preserve">;  </t>
        </r>
      </text>
    </comment>
    <comment ref="Z20" authorId="0">
      <text>
        <r>
          <rPr>
            <sz val="8"/>
            <rFont val="Tahoma"/>
            <family val="2"/>
          </rPr>
          <t xml:space="preserve">Разделитель для номеров  семестров только 
      </t>
        </r>
        <r>
          <rPr>
            <sz val="16"/>
            <rFont val="Tahoma"/>
            <family val="2"/>
          </rPr>
          <t xml:space="preserve">;  </t>
        </r>
      </text>
    </comment>
    <comment ref="AA20" authorId="0">
      <text>
        <r>
          <rPr>
            <sz val="8"/>
            <rFont val="Tahoma"/>
            <family val="2"/>
          </rPr>
          <t xml:space="preserve">Разделитель для номеров  семестров только 
      </t>
        </r>
        <r>
          <rPr>
            <sz val="16"/>
            <rFont val="Tahoma"/>
            <family val="2"/>
          </rPr>
          <t xml:space="preserve">;  </t>
        </r>
      </text>
    </comment>
    <comment ref="AB20" authorId="0">
      <text>
        <r>
          <rPr>
            <sz val="8"/>
            <rFont val="Tahoma"/>
            <family val="2"/>
          </rPr>
          <t xml:space="preserve">Разделитель для номеров  семестров только 
      </t>
        </r>
        <r>
          <rPr>
            <sz val="16"/>
            <rFont val="Tahoma"/>
            <family val="2"/>
          </rPr>
          <t xml:space="preserve">;  </t>
        </r>
      </text>
    </comment>
    <comment ref="AC20" authorId="0">
      <text>
        <r>
          <rPr>
            <sz val="8"/>
            <rFont val="Tahoma"/>
            <family val="2"/>
          </rPr>
          <t xml:space="preserve">Разделитель для номеров  семестров только 
      </t>
        </r>
        <r>
          <rPr>
            <sz val="16"/>
            <rFont val="Tahoma"/>
            <family val="2"/>
          </rPr>
          <t xml:space="preserve">;  </t>
        </r>
      </text>
    </comment>
    <comment ref="BK10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BP10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BI12" authorId="0">
      <text>
        <r>
          <rPr>
            <sz val="8"/>
            <rFont val="Tahoma"/>
            <family val="2"/>
          </rPr>
          <t xml:space="preserve">Заданное кол-во экзаменов в семетре (см. табл. 2 на первом листе)
</t>
        </r>
      </text>
    </comment>
    <comment ref="BN12" authorId="0">
      <text>
        <r>
          <rPr>
            <sz val="8"/>
            <rFont val="Tahoma"/>
            <family val="2"/>
          </rPr>
          <t xml:space="preserve">Заданное кол-во экзаменов в семетре (см. табл. 2 на первом листе)
</t>
        </r>
      </text>
    </comment>
    <comment ref="BL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BQ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M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M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M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N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Бертяев</author>
  </authors>
  <commentList>
    <comment ref="G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  <comment ref="H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  <comment ref="K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  <comment ref="L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  <comment ref="O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  <comment ref="P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  <comment ref="S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  <comment ref="T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</commentList>
</comments>
</file>

<file path=xl/comments4.xml><?xml version="1.0" encoding="utf-8"?>
<comments xmlns="http://schemas.openxmlformats.org/spreadsheetml/2006/main">
  <authors>
    <author>Олег Игоревич</author>
  </authors>
  <commentList>
    <comment ref="C13" authorId="0">
      <text>
        <r>
          <rPr>
            <b/>
            <sz val="8"/>
            <rFont val="Tahoma"/>
            <family val="2"/>
          </rPr>
          <t>Названия дисциплин заполняются автоматически</t>
        </r>
        <r>
          <rPr>
            <sz val="8"/>
            <rFont val="Tahoma"/>
            <family val="2"/>
          </rPr>
          <t xml:space="preserve">
из страницы "Дисциплины+З.Е."
(здесь не редактируются!)</t>
        </r>
      </text>
    </comment>
    <comment ref="D17" authorId="0">
      <text>
        <r>
          <rPr>
            <sz val="8"/>
            <rFont val="Tahoma"/>
            <family val="2"/>
          </rPr>
          <t xml:space="preserve">Название кафедр выбирать из выпадающего списка.
</t>
        </r>
      </text>
    </comment>
    <comment ref="G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H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I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J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K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L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G129" authorId="0">
      <text>
        <r>
          <rPr>
            <sz val="8"/>
            <rFont val="Tahoma"/>
            <family val="2"/>
          </rPr>
          <t xml:space="preserve">З.Е. в семестре не предусмотрены
</t>
        </r>
      </text>
    </comment>
    <comment ref="H129" authorId="0">
      <text>
        <r>
          <rPr>
            <sz val="8"/>
            <rFont val="Tahoma"/>
            <family val="2"/>
          </rPr>
          <t xml:space="preserve">Занятия есть, но З.Е. в семестре не предусмотрены
</t>
        </r>
      </text>
    </comment>
    <comment ref="I129" authorId="0">
      <text>
        <r>
          <rPr>
            <sz val="8"/>
            <rFont val="Tahoma"/>
            <family val="2"/>
          </rPr>
          <t xml:space="preserve">Занятия есть, но З.Е. в семестре не предусмотрены
</t>
        </r>
      </text>
    </comment>
    <comment ref="J129" authorId="0">
      <text>
        <r>
          <rPr>
            <sz val="8"/>
            <rFont val="Tahoma"/>
            <family val="2"/>
          </rPr>
          <t xml:space="preserve">Занятия есть, но З.Е. в семестре не предусмотрены
</t>
        </r>
      </text>
    </comment>
    <comment ref="K129" authorId="0">
      <text>
        <r>
          <rPr>
            <sz val="8"/>
            <rFont val="Tahoma"/>
            <family val="2"/>
          </rPr>
          <t xml:space="preserve">Занятия есть, но З.Е. в семестре не предусмотрены
</t>
        </r>
      </text>
    </comment>
  </commentList>
</comments>
</file>

<file path=xl/sharedStrings.xml><?xml version="1.0" encoding="utf-8"?>
<sst xmlns="http://schemas.openxmlformats.org/spreadsheetml/2006/main" count="1006" uniqueCount="508">
  <si>
    <t>Наименование дисциплины</t>
  </si>
  <si>
    <t>В том числе</t>
  </si>
  <si>
    <t>Итоговый</t>
  </si>
  <si>
    <t>Всего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</si>
  <si>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</si>
  <si>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</si>
  <si>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</si>
  <si>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</si>
  <si>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</si>
  <si>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</si>
  <si>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</si>
  <si>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</si>
  <si>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 xml:space="preserve"> </t>
  </si>
  <si>
    <t>Физическая культура</t>
  </si>
  <si>
    <t>Экз</t>
  </si>
  <si>
    <t>Зач</t>
  </si>
  <si>
    <t>КР</t>
  </si>
  <si>
    <t>ККР</t>
  </si>
  <si>
    <t>Распределение по курсам, семестрам</t>
  </si>
  <si>
    <t>Кафедра</t>
  </si>
  <si>
    <t>Факт</t>
  </si>
  <si>
    <t>УЧЕБНЫЙ  ПЛАН</t>
  </si>
  <si>
    <t>УТВЕРЖДАЮ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</si>
  <si>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</si>
  <si>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</si>
  <si>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</si>
  <si>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</si>
  <si>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</si>
  <si>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</si>
  <si>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</si>
  <si>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</si>
  <si>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</si>
  <si>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</si>
  <si>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</si>
  <si>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</si>
  <si>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</si>
  <si>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</si>
  <si>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II</t>
  </si>
  <si>
    <t>III</t>
  </si>
  <si>
    <t>IV</t>
  </si>
  <si>
    <t>V</t>
  </si>
  <si>
    <t>VI</t>
  </si>
  <si>
    <t>Базовое образование:</t>
  </si>
  <si>
    <t>Квалификация:</t>
  </si>
  <si>
    <t xml:space="preserve">Срок обучения: </t>
  </si>
  <si>
    <t>Э</t>
  </si>
  <si>
    <t>-</t>
  </si>
  <si>
    <t>Теоретическое обучение</t>
  </si>
  <si>
    <t>Экзаменационная сессия</t>
  </si>
  <si>
    <t>К</t>
  </si>
  <si>
    <t>В</t>
  </si>
  <si>
    <t>Каникулы</t>
  </si>
  <si>
    <t>И</t>
  </si>
  <si>
    <t>Итоговые экзамены</t>
  </si>
  <si>
    <t>П</t>
  </si>
  <si>
    <t>Учебная практика</t>
  </si>
  <si>
    <t>Форма обучения:</t>
  </si>
  <si>
    <t>Среднее (полное) общее</t>
  </si>
  <si>
    <t>IV курс</t>
  </si>
  <si>
    <t>III курс</t>
  </si>
  <si>
    <t>II курс</t>
  </si>
  <si>
    <t>I курс</t>
  </si>
  <si>
    <t>\</t>
  </si>
  <si>
    <t>Пропуск</t>
  </si>
  <si>
    <t>Д</t>
  </si>
  <si>
    <t>Число часов аудиторных занятий в неделю</t>
  </si>
  <si>
    <t>Число зачетов</t>
  </si>
  <si>
    <t>Число экзаменов</t>
  </si>
  <si>
    <t>Код</t>
  </si>
  <si>
    <t>дисциплин</t>
  </si>
  <si>
    <t>Число недель и часов в неделю</t>
  </si>
  <si>
    <t>Пр</t>
  </si>
  <si>
    <t>контроль</t>
  </si>
  <si>
    <t>работа</t>
  </si>
  <si>
    <t>Аудиторная</t>
  </si>
  <si>
    <t>Учебные практики</t>
  </si>
  <si>
    <t>Производственные практики</t>
  </si>
  <si>
    <t>Выпускная квалификационная</t>
  </si>
  <si>
    <t>экзамены</t>
  </si>
  <si>
    <t>Итоговые аттестационные</t>
  </si>
  <si>
    <t>нед.</t>
  </si>
  <si>
    <t>Названия дисциплин</t>
  </si>
  <si>
    <t>Название</t>
  </si>
  <si>
    <t>Выпускная квалификационная работа</t>
  </si>
  <si>
    <t xml:space="preserve">Преддипломная практика </t>
  </si>
  <si>
    <t>Учебный план рассмотрен и утвержден</t>
  </si>
  <si>
    <t>на заседании Совета</t>
  </si>
  <si>
    <t>Лк</t>
  </si>
  <si>
    <t>VII</t>
  </si>
  <si>
    <t>Планы практик и выпкскных экзаменов</t>
  </si>
  <si>
    <t>I. График учебного процесса</t>
  </si>
  <si>
    <t>Учебно-ознакомительная</t>
  </si>
  <si>
    <t>III. План учебного процесса очного обучения</t>
  </si>
  <si>
    <t>Ректор ТулГУ</t>
  </si>
  <si>
    <t>_______________ М.В.Грязев</t>
  </si>
  <si>
    <t>бакалавр</t>
  </si>
  <si>
    <t>Лб</t>
  </si>
  <si>
    <t>Ин</t>
  </si>
  <si>
    <t>См</t>
  </si>
  <si>
    <t>КП</t>
  </si>
  <si>
    <t>РГР</t>
  </si>
  <si>
    <t>КРЗ</t>
  </si>
  <si>
    <t>ТР</t>
  </si>
  <si>
    <t>ЗЕ</t>
  </si>
  <si>
    <t>Табл.2</t>
  </si>
  <si>
    <t>Табл.1</t>
  </si>
  <si>
    <t>Вариативная часть</t>
  </si>
  <si>
    <t>Базовая часть</t>
  </si>
  <si>
    <t>семестры</t>
  </si>
  <si>
    <t>Математический анализ</t>
  </si>
  <si>
    <t>Производственная практика</t>
  </si>
  <si>
    <t>У</t>
  </si>
  <si>
    <t>часов</t>
  </si>
  <si>
    <t xml:space="preserve">  Всего </t>
  </si>
  <si>
    <t>№ п/п</t>
  </si>
  <si>
    <t>Теоретическая механика</t>
  </si>
  <si>
    <t>ВКР</t>
  </si>
  <si>
    <t>Семестры</t>
  </si>
  <si>
    <t>3Б</t>
  </si>
  <si>
    <t>3В</t>
  </si>
  <si>
    <t>5Б</t>
  </si>
  <si>
    <t>6Б</t>
  </si>
  <si>
    <t>2В</t>
  </si>
  <si>
    <t>2Б</t>
  </si>
  <si>
    <t>1В</t>
  </si>
  <si>
    <t>1Б</t>
  </si>
  <si>
    <t>4Б</t>
  </si>
  <si>
    <t>Часов в семестре</t>
  </si>
  <si>
    <t>Σ</t>
  </si>
  <si>
    <t>АОТиОС</t>
  </si>
  <si>
    <t>ГС</t>
  </si>
  <si>
    <t>Аэрология, охрана труда и окружающей среды</t>
  </si>
  <si>
    <t>ГиК</t>
  </si>
  <si>
    <t>Геоинженерии и кадастра</t>
  </si>
  <si>
    <t>ГиСПС</t>
  </si>
  <si>
    <t>Геотехнологий и строительства подземных сооружений</t>
  </si>
  <si>
    <t>ГСиА</t>
  </si>
  <si>
    <t>Городского строительства и архитектуры</t>
  </si>
  <si>
    <t>ССМиК</t>
  </si>
  <si>
    <t>Строительство, строительные материалы и конструкции</t>
  </si>
  <si>
    <t>СТС</t>
  </si>
  <si>
    <t>Cанитарно-технических систем</t>
  </si>
  <si>
    <t>Дизайна</t>
  </si>
  <si>
    <t>Гум.</t>
  </si>
  <si>
    <t>Журналистики</t>
  </si>
  <si>
    <t>ИиК</t>
  </si>
  <si>
    <t>Истории и культурологии</t>
  </si>
  <si>
    <t>Ин.Яз.</t>
  </si>
  <si>
    <t>Иностранных языков</t>
  </si>
  <si>
    <t>ЛиП</t>
  </si>
  <si>
    <t>Лингвистики и перевода</t>
  </si>
  <si>
    <t>Психолог.</t>
  </si>
  <si>
    <t>Психологии</t>
  </si>
  <si>
    <t>СиП</t>
  </si>
  <si>
    <t>Социологии и политологии</t>
  </si>
  <si>
    <t>Теолог.</t>
  </si>
  <si>
    <t>Теологии</t>
  </si>
  <si>
    <t>Философ.</t>
  </si>
  <si>
    <t>Философии</t>
  </si>
  <si>
    <t>БТ</t>
  </si>
  <si>
    <t>ЕН</t>
  </si>
  <si>
    <t>Биотехнологии</t>
  </si>
  <si>
    <t>Физики</t>
  </si>
  <si>
    <t>ФММ</t>
  </si>
  <si>
    <t>Физика металлов и материаловедение</t>
  </si>
  <si>
    <t>Физико – химические процессы и технологии</t>
  </si>
  <si>
    <t>Химии</t>
  </si>
  <si>
    <t>АТМ</t>
  </si>
  <si>
    <t>Киб.</t>
  </si>
  <si>
    <t>Автоматика и телемеханика</t>
  </si>
  <si>
    <t>РТиАП</t>
  </si>
  <si>
    <t>Роботы и автоматизация производства</t>
  </si>
  <si>
    <t>ЭВМ</t>
  </si>
  <si>
    <t>Электронных вычислительных машин</t>
  </si>
  <si>
    <t>АиГ</t>
  </si>
  <si>
    <t>Лечеб.</t>
  </si>
  <si>
    <t>Акушерство и гинекология</t>
  </si>
  <si>
    <t>АиР</t>
  </si>
  <si>
    <t>Анестезиология и реаниматология</t>
  </si>
  <si>
    <t>ВБ</t>
  </si>
  <si>
    <t>Внутренние болезни</t>
  </si>
  <si>
    <t>МБД</t>
  </si>
  <si>
    <t>Медико-биологические дисциплины</t>
  </si>
  <si>
    <t>ПВБ</t>
  </si>
  <si>
    <t>Пропедевтика внутренних болезней</t>
  </si>
  <si>
    <t>Педиатр.</t>
  </si>
  <si>
    <t>Педиатрия</t>
  </si>
  <si>
    <t>СГиПД</t>
  </si>
  <si>
    <t>Санитарно-гигиенические и профилактические Дисциплины</t>
  </si>
  <si>
    <t>Фарм.</t>
  </si>
  <si>
    <t>Фармакология</t>
  </si>
  <si>
    <t>ХБ-1</t>
  </si>
  <si>
    <t>Хирургические болезни – 1</t>
  </si>
  <si>
    <t>ХБ-2</t>
  </si>
  <si>
    <t>Хирургические болезни – 2</t>
  </si>
  <si>
    <t>МА</t>
  </si>
  <si>
    <t>ММ</t>
  </si>
  <si>
    <t>Математическое моделирование</t>
  </si>
  <si>
    <t>Механика материалов</t>
  </si>
  <si>
    <t>ПМиИ</t>
  </si>
  <si>
    <t>Прикладная математика и информатика</t>
  </si>
  <si>
    <t>ГД</t>
  </si>
  <si>
    <t>МС</t>
  </si>
  <si>
    <t>Газовая динамика</t>
  </si>
  <si>
    <t>РВ</t>
  </si>
  <si>
    <t>Ракетное вооружение</t>
  </si>
  <si>
    <t>СПВ</t>
  </si>
  <si>
    <t>Стрелково-пушечное вооружение</t>
  </si>
  <si>
    <t>АСС</t>
  </si>
  <si>
    <t>МТ</t>
  </si>
  <si>
    <t>Автоматизированные станочные системы</t>
  </si>
  <si>
    <t>ИМС</t>
  </si>
  <si>
    <t>Инструментальные и метрологические системы</t>
  </si>
  <si>
    <t>МПФ</t>
  </si>
  <si>
    <t>Механика пластического формоизменения</t>
  </si>
  <si>
    <t>ПМиДМ</t>
  </si>
  <si>
    <t>Проектирование механизмов и деталей машин</t>
  </si>
  <si>
    <t>СЛиТКМ</t>
  </si>
  <si>
    <t>Сварка, литье и технология конструкционных материалов</t>
  </si>
  <si>
    <t>ТМС</t>
  </si>
  <si>
    <t>Технология машиностроения</t>
  </si>
  <si>
    <t>САУ</t>
  </si>
  <si>
    <t>ПАК</t>
  </si>
  <si>
    <t>Проектирование автоматических комплексов</t>
  </si>
  <si>
    <t>ПБС</t>
  </si>
  <si>
    <t>Приборы и биотехнические системы</t>
  </si>
  <si>
    <t>ПУ</t>
  </si>
  <si>
    <t xml:space="preserve">Приборы управления </t>
  </si>
  <si>
    <t>РЭ</t>
  </si>
  <si>
    <t>Радиоэлектроника</t>
  </si>
  <si>
    <t>Системы автоматического управления</t>
  </si>
  <si>
    <t>ЭиЭО</t>
  </si>
  <si>
    <t>Электротехника и электрооборудование</t>
  </si>
  <si>
    <t>Электроэнергетики</t>
  </si>
  <si>
    <t>АиАХ</t>
  </si>
  <si>
    <t>ТТС</t>
  </si>
  <si>
    <t>Автомобили и автомобильное хозяйство</t>
  </si>
  <si>
    <t>НГИиКГ</t>
  </si>
  <si>
    <t>Начертательной геометрии, инженерной и компьютерной графики</t>
  </si>
  <si>
    <t>ПТМиО</t>
  </si>
  <si>
    <t>Подъемно-транспортные машины и оборудование</t>
  </si>
  <si>
    <t>ТППиЗИ</t>
  </si>
  <si>
    <t>Технологии полиграфического производства и защиты информации</t>
  </si>
  <si>
    <t>ТСПиПП</t>
  </si>
  <si>
    <t>Технологические системы пищевых и перерабатывающих производств</t>
  </si>
  <si>
    <t>ОТДИУ</t>
  </si>
  <si>
    <t>ФИУ</t>
  </si>
  <si>
    <t>Общетеоретических дисциплин для иностранных учащихся</t>
  </si>
  <si>
    <t>Русского языка</t>
  </si>
  <si>
    <t>ФКСиТ</t>
  </si>
  <si>
    <t xml:space="preserve">Спортивно-оздоровительные и реабилитационные технологии </t>
  </si>
  <si>
    <t>ТИГ</t>
  </si>
  <si>
    <t>туризма и индустрии гостеприимства</t>
  </si>
  <si>
    <t>ТиМФК</t>
  </si>
  <si>
    <t xml:space="preserve">Теория и методика физической культуры </t>
  </si>
  <si>
    <t>ФВиС</t>
  </si>
  <si>
    <t>Физического воспитания и спорта</t>
  </si>
  <si>
    <t>АИУС</t>
  </si>
  <si>
    <t>ЭиП</t>
  </si>
  <si>
    <t>Автоматизированные информационные и управляющие системы</t>
  </si>
  <si>
    <t>ГиП</t>
  </si>
  <si>
    <t>Государство и право</t>
  </si>
  <si>
    <t>ГПиП</t>
  </si>
  <si>
    <t>Гражданского права и процесса</t>
  </si>
  <si>
    <t>МЭ</t>
  </si>
  <si>
    <t>Мировая экономика</t>
  </si>
  <si>
    <t>УППК</t>
  </si>
  <si>
    <t>Уголовного права, процесса, криминалистики</t>
  </si>
  <si>
    <t>ФиМ</t>
  </si>
  <si>
    <t>Финансы и менеджмент</t>
  </si>
  <si>
    <t>Экономика и управление</t>
  </si>
  <si>
    <t>дисц</t>
  </si>
  <si>
    <t>№</t>
  </si>
  <si>
    <t>п/п</t>
  </si>
  <si>
    <t>Число РГР, ТР</t>
  </si>
  <si>
    <t>Число диф. зачетов</t>
  </si>
  <si>
    <t>Д.Зач</t>
  </si>
  <si>
    <t>Дизайн</t>
  </si>
  <si>
    <t>Журн</t>
  </si>
  <si>
    <t>Мат.М</t>
  </si>
  <si>
    <t>Мех.Мат.</t>
  </si>
  <si>
    <t>ТиМПО</t>
  </si>
  <si>
    <t>Теория и методика профессионального образования</t>
  </si>
  <si>
    <t>Рус.Яз.</t>
  </si>
  <si>
    <t>СОиРТ</t>
  </si>
  <si>
    <t>Теор.Мех.</t>
  </si>
  <si>
    <t>ФХПТ</t>
  </si>
  <si>
    <t>ЭиУ</t>
  </si>
  <si>
    <t>Всего ЗЕ</t>
  </si>
  <si>
    <t>Min ЗЕ</t>
  </si>
  <si>
    <t>Max ЗЕ</t>
  </si>
  <si>
    <t>Итого</t>
  </si>
  <si>
    <t>Семестр</t>
  </si>
  <si>
    <t>Экзаменационная  сессия</t>
  </si>
  <si>
    <t>Учебная  практика</t>
  </si>
  <si>
    <t>Итоговая аттестация</t>
  </si>
  <si>
    <t>Недель</t>
  </si>
  <si>
    <t>Всего за семестр</t>
  </si>
  <si>
    <t>Производственная преддипломная практика</t>
  </si>
  <si>
    <t>II. Сводные данные по бюджету времени (в неделях и ЗЕ)</t>
  </si>
  <si>
    <t>МИНИСТЕРСТВО ОБРАЗОВАНИЯ И НАУКИ РОССИЙСКОЙ ФЕДЕРАЦИИ</t>
  </si>
  <si>
    <t>ГОУ ВПО ТУЛЬСКИЙ  ГОСУДАРСТВЕННЫЙ УНИВЕРСИТЕТ</t>
  </si>
  <si>
    <t>Аудиторная работа</t>
  </si>
  <si>
    <t>ВСЕГО часов</t>
  </si>
  <si>
    <t>Наименование цикла дисциплин</t>
  </si>
  <si>
    <t>Инд.</t>
  </si>
  <si>
    <t>Лаб.</t>
  </si>
  <si>
    <t>Прак.</t>
  </si>
  <si>
    <t>Лекц.</t>
  </si>
  <si>
    <t>Число РГР, КР, ТР, ККР</t>
  </si>
  <si>
    <t>Число дифференцированных зачетов</t>
  </si>
  <si>
    <t>Число часов всех занятий в неделю</t>
  </si>
  <si>
    <t>Всего число экзаменов и зачетов</t>
  </si>
  <si>
    <t>Производственная</t>
  </si>
  <si>
    <t>Итоговый междисциплинарный экзамен</t>
  </si>
  <si>
    <t>Наименование работ</t>
  </si>
  <si>
    <t>Из них всех аудиторных занятий</t>
  </si>
  <si>
    <t>Число часов всех занятий</t>
  </si>
  <si>
    <t>ИТОГО</t>
  </si>
  <si>
    <t>(№№ семестров)</t>
  </si>
  <si>
    <t>ПЛАН</t>
  </si>
  <si>
    <t>ФАКТ</t>
  </si>
  <si>
    <t>План</t>
  </si>
  <si>
    <t>Преддипломная практика</t>
  </si>
  <si>
    <t>ФГОС</t>
  </si>
  <si>
    <t>Теоретическое обучение + экзаменационная сессия</t>
  </si>
  <si>
    <t>Из них лекций (% от всех аудитор. занятий)</t>
  </si>
  <si>
    <t>Требования ФГОС</t>
  </si>
  <si>
    <t>Кол-во</t>
  </si>
  <si>
    <t>Физическая культура (часов)</t>
  </si>
  <si>
    <t>Табл.3</t>
  </si>
  <si>
    <t>Число КП</t>
  </si>
  <si>
    <t>Число КР</t>
  </si>
  <si>
    <t>Руднев С.А.</t>
  </si>
  <si>
    <t>Анисимова М.А.</t>
  </si>
  <si>
    <t>"___" ______________ 20___ г.</t>
  </si>
  <si>
    <t>ГР</t>
  </si>
  <si>
    <t>Графическая работа</t>
  </si>
  <si>
    <t>Контрольно-курсовая работа</t>
  </si>
  <si>
    <t>Контрольно-расчетное задание</t>
  </si>
  <si>
    <t>ПЗ</t>
  </si>
  <si>
    <t>Письменное задание</t>
  </si>
  <si>
    <t>Расчетно-графическая работа</t>
  </si>
  <si>
    <t>Типовой расчет</t>
  </si>
  <si>
    <t>Число РГР,ТР,КРЗ,ККР,ГР,ПЗ</t>
  </si>
  <si>
    <t>Вид работ</t>
  </si>
  <si>
    <t>РГР, ТР, КРЗ, ГР, ККР, ПЗ</t>
  </si>
  <si>
    <t>Число курсовых проектов</t>
  </si>
  <si>
    <t>Число курсовых работ</t>
  </si>
  <si>
    <t>Из них лекций</t>
  </si>
  <si>
    <t>Матрица компетенций</t>
  </si>
  <si>
    <t>Общекультурные компетенции</t>
  </si>
  <si>
    <t>Профессиональные компетенции</t>
  </si>
  <si>
    <t>Направление подготовки:</t>
  </si>
  <si>
    <t>Профиль подготовки:</t>
  </si>
  <si>
    <t>"___"______________20___г.</t>
  </si>
  <si>
    <t>Протокол №__ от "___" _________ 20___г.</t>
  </si>
  <si>
    <t>Сам-я</t>
  </si>
  <si>
    <t>Практ.</t>
  </si>
  <si>
    <t>Экз.</t>
  </si>
  <si>
    <t>Зач.</t>
  </si>
  <si>
    <t xml:space="preserve">    Мах число ауд часов/нед.</t>
  </si>
  <si>
    <t>Всего часов в сем.</t>
  </si>
  <si>
    <t>Σ экзаменов и зачетов</t>
  </si>
  <si>
    <t>Всего часов / нед.</t>
  </si>
  <si>
    <t>Аудит. часов / нед.</t>
  </si>
  <si>
    <t>ЗЕ теор. в год</t>
  </si>
  <si>
    <t>ЗЕ теор. сем.</t>
  </si>
  <si>
    <t>№№ сем.</t>
  </si>
  <si>
    <t>Число дисципл.</t>
  </si>
  <si>
    <t>Число диф. зач.</t>
  </si>
  <si>
    <t>Число экз.</t>
  </si>
  <si>
    <t>ЗЕ в сем.</t>
  </si>
  <si>
    <t>ЗЕ в сем. УП</t>
  </si>
  <si>
    <t>2.ЕН</t>
  </si>
  <si>
    <t>6. Итоговая государственная аттестация</t>
  </si>
  <si>
    <t>6.ИГА</t>
  </si>
  <si>
    <t>5.Пр</t>
  </si>
  <si>
    <t>4.Ф</t>
  </si>
  <si>
    <t>4. Физическая культура</t>
  </si>
  <si>
    <t>5. Учебная и производственная практики</t>
  </si>
  <si>
    <t>3. Профессиональный цикл</t>
  </si>
  <si>
    <t>3.П</t>
  </si>
  <si>
    <t>2. Математический и естественнонаучный цикл</t>
  </si>
  <si>
    <t>1. Гуманитарный, социальный и экономический цикл</t>
  </si>
  <si>
    <t>1.ГСЭ</t>
  </si>
  <si>
    <t>Кол-во дисциплин уч. плана</t>
  </si>
  <si>
    <t>Зач. ед. дисциплин по выбору,%</t>
  </si>
  <si>
    <t>Зач. единиц уч. плана</t>
  </si>
  <si>
    <t>Направление 1</t>
  </si>
  <si>
    <t>Направление 2</t>
  </si>
  <si>
    <t>Направление 3</t>
  </si>
  <si>
    <t>Направление 4</t>
  </si>
  <si>
    <t>Внимание! Редактируются только бесцветные ячейки! 
Цветные ячейки считаются и заполняются автоматически!</t>
  </si>
  <si>
    <t>Число экз. УП</t>
  </si>
  <si>
    <t>Cодержаниее этих двух столбцов передается в план  учебного процесса (дисциплины по выбору вносятся  в одну ячейку через  //)</t>
  </si>
  <si>
    <t>Зачетных единиц</t>
  </si>
  <si>
    <t>ОК-1</t>
  </si>
  <si>
    <t>ОК-2</t>
  </si>
  <si>
    <t>ОК-3</t>
  </si>
  <si>
    <t>ОК-5</t>
  </si>
  <si>
    <t>ОК-4</t>
  </si>
  <si>
    <t>ОК-6</t>
  </si>
  <si>
    <t>ОК-8</t>
  </si>
  <si>
    <t>ОК-7</t>
  </si>
  <si>
    <t>ОК-9</t>
  </si>
  <si>
    <t>ОК-10</t>
  </si>
  <si>
    <t>ОК-11</t>
  </si>
  <si>
    <t>ОК-12</t>
  </si>
  <si>
    <t>ОК-13</t>
  </si>
  <si>
    <t>ОК-14</t>
  </si>
  <si>
    <t>ОК-15</t>
  </si>
  <si>
    <t>ОК-16</t>
  </si>
  <si>
    <t>ОК-17</t>
  </si>
  <si>
    <t>ОК-18</t>
  </si>
  <si>
    <t>ОК-19</t>
  </si>
  <si>
    <t>ОК-20</t>
  </si>
  <si>
    <t>ОК-21</t>
  </si>
  <si>
    <t>ОК-22</t>
  </si>
  <si>
    <t>ОК-23</t>
  </si>
  <si>
    <t>ОК-24</t>
  </si>
  <si>
    <t>ОК-25</t>
  </si>
  <si>
    <t>ОК-26</t>
  </si>
  <si>
    <t>ОК-27</t>
  </si>
  <si>
    <t>ОК-28</t>
  </si>
  <si>
    <t>ОК-29</t>
  </si>
  <si>
    <t>ОК-30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</si>
  <si>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</si>
  <si>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</si>
  <si>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</si>
  <si>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</si>
  <si>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</si>
  <si>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</si>
  <si>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</si>
  <si>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</si>
  <si>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</si>
  <si>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</si>
  <si>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ПК-11</t>
  </si>
  <si>
    <t>ПК-12</t>
  </si>
  <si>
    <t>ПК-13</t>
  </si>
  <si>
    <t>ПК-14</t>
  </si>
  <si>
    <t>ПК-15</t>
  </si>
  <si>
    <t>ПК-16</t>
  </si>
  <si>
    <t>ПК-17</t>
  </si>
  <si>
    <t>ПК-18</t>
  </si>
  <si>
    <t>ПК-19</t>
  </si>
  <si>
    <t>ПК-20</t>
  </si>
  <si>
    <t>ПК-21</t>
  </si>
  <si>
    <t>ПК-22</t>
  </si>
  <si>
    <t>ПК-23</t>
  </si>
  <si>
    <t>ПК-24</t>
  </si>
  <si>
    <t>ПК-25</t>
  </si>
  <si>
    <t>ПК-26</t>
  </si>
  <si>
    <t>ПК-27</t>
  </si>
  <si>
    <t>ПК-28</t>
  </si>
  <si>
    <t>ПК-29</t>
  </si>
  <si>
    <t>ПК-30</t>
  </si>
  <si>
    <t>ПК-31</t>
  </si>
  <si>
    <t>ПК-32</t>
  </si>
  <si>
    <t>ПК-33</t>
  </si>
  <si>
    <t>ПК-34</t>
  </si>
  <si>
    <t>ПК-35</t>
  </si>
  <si>
    <t>ПК-36</t>
  </si>
  <si>
    <t>ПК-37</t>
  </si>
  <si>
    <t>ПК-38</t>
  </si>
  <si>
    <t>ПК-39</t>
  </si>
  <si>
    <t>ПК-40</t>
  </si>
  <si>
    <t>ПК-41</t>
  </si>
  <si>
    <t>ПК-42</t>
  </si>
  <si>
    <t>ПК-43</t>
  </si>
  <si>
    <t>ПК-44</t>
  </si>
  <si>
    <t>ПК-45</t>
  </si>
  <si>
    <t>ПК-46</t>
  </si>
  <si>
    <t>ПК-47</t>
  </si>
  <si>
    <t>ПК-48</t>
  </si>
  <si>
    <t>ПК-49</t>
  </si>
  <si>
    <t>ПК-50</t>
  </si>
  <si>
    <t>ПК-51</t>
  </si>
  <si>
    <t>ПК-52</t>
  </si>
  <si>
    <t>ПК-53</t>
  </si>
  <si>
    <t>ПК-54</t>
  </si>
  <si>
    <t>ПК-55</t>
  </si>
  <si>
    <t>ПК-56</t>
  </si>
  <si>
    <t>ПК-57</t>
  </si>
  <si>
    <t>ПК-58</t>
  </si>
  <si>
    <t>ПК-59</t>
  </si>
  <si>
    <t>ПК-60</t>
  </si>
  <si>
    <t>ПК-61</t>
  </si>
  <si>
    <t>ПК-62</t>
  </si>
  <si>
    <t>ПК-63</t>
  </si>
  <si>
    <t>ПК-64</t>
  </si>
  <si>
    <t>ПК-65</t>
  </si>
  <si>
    <t>ПК-66</t>
  </si>
  <si>
    <t>ПК-67</t>
  </si>
  <si>
    <t>ПК-68</t>
  </si>
  <si>
    <t>ПК-69</t>
  </si>
  <si>
    <t>ПК-70</t>
  </si>
  <si>
    <r>
      <t>Для выделения связи "дисциплина - компетенция" необходимо в соответствующей ячейке выбрать из выпадающего списка символ</t>
    </r>
    <r>
      <rPr>
        <b/>
        <sz val="10"/>
        <color indexed="60"/>
        <rFont val="Arial Cyr"/>
        <family val="0"/>
      </rPr>
      <t xml:space="preserve"> V</t>
    </r>
  </si>
  <si>
    <t>Всего за год</t>
  </si>
  <si>
    <t>Сам. раб.</t>
  </si>
  <si>
    <t>ВСЕГО зачетных единиц</t>
  </si>
  <si>
    <t>сем.</t>
  </si>
  <si>
    <t>III. План учебного процесса (данные по циклам дисциплин приведены в отдельной таблице)</t>
  </si>
  <si>
    <t>Диф. зач.</t>
  </si>
  <si>
    <t>Названия дисциплин заполнены автоматически из страницы "Дисциплины+ЗЕ"
(здесь не редактируются!)</t>
  </si>
  <si>
    <t>4;6</t>
  </si>
  <si>
    <t>очно-заочная</t>
  </si>
  <si>
    <t>3,5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</si>
</sst>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0"/>
    <numFmt numFmtId="166" formatCode="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83">
    <font>
      <sz val="10"/>
      <name val="Arial Cyr"/>
      <family val="0"/>
    </font>
    <font>
      <sz val="8"/>
      <name val="Arial Cyr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b/>
      <sz val="8"/>
      <color indexed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6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6"/>
      <name val="Times New Roman"/>
      <family val="1"/>
    </font>
    <font>
      <sz val="8"/>
      <color indexed="16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16"/>
      <name val="Tahoma"/>
      <family val="2"/>
    </font>
    <font>
      <b/>
      <sz val="8"/>
      <color indexed="16"/>
      <name val="Tahoma"/>
      <family val="2"/>
    </font>
    <font>
      <sz val="10"/>
      <color indexed="16"/>
      <name val="Tahoma"/>
      <family val="2"/>
    </font>
    <font>
      <sz val="16"/>
      <name val="Tahoma"/>
      <family val="2"/>
    </font>
    <font>
      <b/>
      <sz val="8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 Cyr"/>
      <family val="0"/>
    </font>
    <font>
      <b/>
      <sz val="10"/>
      <color indexed="60"/>
      <name val="Arial Cyr"/>
      <family val="0"/>
    </font>
    <font>
      <sz val="10"/>
      <color indexed="60"/>
      <name val="Arial Cyr"/>
      <family val="0"/>
    </font>
    <font>
      <sz val="10"/>
      <color indexed="52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53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2"/>
    </font>
    <font>
      <b/>
      <sz val="8"/>
      <color indexed="18"/>
      <name val="Times New Roman"/>
      <family val="1"/>
    </font>
    <font>
      <b/>
      <sz val="10"/>
      <color indexed="60"/>
      <name val="Tahoma"/>
      <family val="2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26" borderId="2" applyNumberFormat="0" applyAlignment="0" applyProtection="0"/>
    <xf numFmtId="0" fontId="6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7" borderId="7" applyNumberFormat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49" fontId="1" fillId="0" borderId="10" applyFill="0" applyBorder="0" applyProtection="0">
      <alignment horizontal="left" vertical="top" wrapText="1"/>
    </xf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1" fillId="0" borderId="0" applyFill="0" applyBorder="0" applyProtection="0">
      <alignment horizontal="right" vertical="top"/>
    </xf>
    <xf numFmtId="1" fontId="1" fillId="0" borderId="11" applyFill="0" applyProtection="0">
      <alignment horizontal="center" vertical="top" wrapText="1"/>
    </xf>
  </cellStyleXfs>
  <cellXfs count="1011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66" applyFont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66" applyFont="1" applyBorder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2" fillId="0" borderId="11" xfId="66" applyFont="1" applyFill="1" applyBorder="1" applyAlignment="1" applyProtection="1">
      <alignment horizontal="left" vertical="top"/>
      <protection locked="0"/>
    </xf>
    <xf numFmtId="0" fontId="4" fillId="32" borderId="12" xfId="0" applyNumberFormat="1" applyFont="1" applyFill="1" applyBorder="1" applyAlignment="1" applyProtection="1">
      <alignment horizontal="center" vertical="top"/>
      <protection locked="0"/>
    </xf>
    <xf numFmtId="0" fontId="4" fillId="32" borderId="12" xfId="0" applyNumberFormat="1" applyFont="1" applyFill="1" applyBorder="1" applyAlignment="1" applyProtection="1">
      <alignment horizontal="left" vertical="top"/>
      <protection locked="0"/>
    </xf>
    <xf numFmtId="0" fontId="2" fillId="0" borderId="12" xfId="66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 applyProtection="1">
      <alignment horizontal="center" vertical="top"/>
      <protection locked="0"/>
    </xf>
    <xf numFmtId="0" fontId="3" fillId="33" borderId="0" xfId="0" applyFont="1" applyFill="1" applyAlignment="1" applyProtection="1">
      <alignment vertical="top"/>
      <protection locked="0"/>
    </xf>
    <xf numFmtId="0" fontId="7" fillId="33" borderId="0" xfId="0" applyFont="1" applyFill="1" applyAlignment="1" applyProtection="1">
      <alignment horizontal="center" vertical="top"/>
      <protection locked="0"/>
    </xf>
    <xf numFmtId="0" fontId="21" fillId="33" borderId="0" xfId="0" applyFont="1" applyFill="1" applyAlignment="1" applyProtection="1">
      <alignment horizontal="center" vertical="top"/>
      <protection locked="0"/>
    </xf>
    <xf numFmtId="0" fontId="21" fillId="33" borderId="0" xfId="0" applyFont="1" applyFill="1" applyAlignment="1" applyProtection="1">
      <alignment horizontal="right" vertical="top"/>
      <protection locked="0"/>
    </xf>
    <xf numFmtId="0" fontId="3" fillId="33" borderId="0" xfId="0" applyFont="1" applyFill="1" applyAlignment="1" applyProtection="1">
      <alignment horizontal="left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2" fillId="0" borderId="0" xfId="66" applyFont="1" applyBorder="1" applyAlignment="1" applyProtection="1">
      <alignment horizontal="center" vertical="top"/>
      <protection locked="0"/>
    </xf>
    <xf numFmtId="0" fontId="13" fillId="0" borderId="11" xfId="66" applyFont="1" applyFill="1" applyBorder="1" applyAlignment="1" applyProtection="1">
      <alignment horizontal="center" vertical="top"/>
      <protection locked="0"/>
    </xf>
    <xf numFmtId="0" fontId="4" fillId="34" borderId="13" xfId="0" applyNumberFormat="1" applyFont="1" applyFill="1" applyBorder="1" applyAlignment="1" applyProtection="1">
      <alignment horizontal="left" vertical="top"/>
      <protection locked="0"/>
    </xf>
    <xf numFmtId="0" fontId="4" fillId="34" borderId="0" xfId="0" applyNumberFormat="1" applyFont="1" applyFill="1" applyBorder="1" applyAlignment="1" applyProtection="1">
      <alignment horizontal="center" vertical="top"/>
      <protection locked="0"/>
    </xf>
    <xf numFmtId="0" fontId="4" fillId="34" borderId="14" xfId="61" applyNumberFormat="1" applyFont="1" applyFill="1" applyBorder="1" applyAlignment="1" applyProtection="1">
      <alignment horizontal="center" vertical="top"/>
      <protection locked="0"/>
    </xf>
    <xf numFmtId="0" fontId="4" fillId="34" borderId="15" xfId="61" applyNumberFormat="1" applyFont="1" applyFill="1" applyBorder="1" applyAlignment="1" applyProtection="1">
      <alignment horizontal="center" vertical="top"/>
      <protection locked="0"/>
    </xf>
    <xf numFmtId="0" fontId="3" fillId="34" borderId="0" xfId="0" applyFont="1" applyFill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vertical="top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21" fillId="0" borderId="0" xfId="0" applyFont="1" applyBorder="1" applyAlignment="1" applyProtection="1">
      <alignment horizontal="center" vertical="top"/>
      <protection/>
    </xf>
    <xf numFmtId="0" fontId="27" fillId="34" borderId="11" xfId="66" applyFont="1" applyFill="1" applyBorder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 horizontal="center" vertical="top"/>
      <protection/>
    </xf>
    <xf numFmtId="0" fontId="16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66" applyFont="1" applyBorder="1" applyAlignment="1" applyProtection="1">
      <alignment horizontal="center" vertical="top"/>
      <protection/>
    </xf>
    <xf numFmtId="0" fontId="13" fillId="0" borderId="0" xfId="66" applyFont="1" applyBorder="1" applyAlignment="1" applyProtection="1">
      <alignment horizontal="right" vertical="top"/>
      <protection/>
    </xf>
    <xf numFmtId="0" fontId="2" fillId="34" borderId="16" xfId="66" applyFont="1" applyFill="1" applyBorder="1" applyAlignment="1" applyProtection="1">
      <alignment horizontal="right" vertical="top"/>
      <protection/>
    </xf>
    <xf numFmtId="0" fontId="17" fillId="34" borderId="0" xfId="0" applyFont="1" applyFill="1" applyBorder="1" applyAlignment="1" applyProtection="1">
      <alignment horizontal="right" vertical="top"/>
      <protection/>
    </xf>
    <xf numFmtId="0" fontId="26" fillId="34" borderId="0" xfId="0" applyFont="1" applyFill="1" applyBorder="1" applyAlignment="1" applyProtection="1">
      <alignment horizontal="right" vertical="top"/>
      <protection/>
    </xf>
    <xf numFmtId="0" fontId="27" fillId="34" borderId="17" xfId="66" applyFont="1" applyFill="1" applyBorder="1" applyAlignment="1" applyProtection="1">
      <alignment horizontal="right" vertical="top"/>
      <protection/>
    </xf>
    <xf numFmtId="0" fontId="7" fillId="4" borderId="0" xfId="0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32" borderId="18" xfId="0" applyNumberFormat="1" applyFont="1" applyFill="1" applyBorder="1" applyAlignment="1" applyProtection="1">
      <alignment horizontal="left" vertical="top"/>
      <protection/>
    </xf>
    <xf numFmtId="49" fontId="7" fillId="32" borderId="19" xfId="0" applyNumberFormat="1" applyFont="1" applyFill="1" applyBorder="1" applyAlignment="1" applyProtection="1">
      <alignment horizontal="center" vertical="top"/>
      <protection/>
    </xf>
    <xf numFmtId="0" fontId="2" fillId="34" borderId="20" xfId="66" applyFont="1" applyFill="1" applyBorder="1" applyAlignment="1" applyProtection="1">
      <alignment horizontal="center" vertical="top"/>
      <protection/>
    </xf>
    <xf numFmtId="165" fontId="2" fillId="34" borderId="11" xfId="66" applyNumberFormat="1" applyFont="1" applyFill="1" applyBorder="1" applyAlignment="1" applyProtection="1">
      <alignment horizontal="center" vertical="top"/>
      <protection/>
    </xf>
    <xf numFmtId="0" fontId="4" fillId="32" borderId="11" xfId="0" applyNumberFormat="1" applyFont="1" applyFill="1" applyBorder="1" applyAlignment="1" applyProtection="1">
      <alignment horizontal="center" vertical="top"/>
      <protection/>
    </xf>
    <xf numFmtId="0" fontId="2" fillId="34" borderId="21" xfId="66" applyFont="1" applyFill="1" applyBorder="1" applyAlignment="1" applyProtection="1">
      <alignment horizontal="center" vertical="top"/>
      <protection/>
    </xf>
    <xf numFmtId="165" fontId="2" fillId="34" borderId="22" xfId="66" applyNumberFormat="1" applyFont="1" applyFill="1" applyBorder="1" applyAlignment="1" applyProtection="1">
      <alignment horizontal="center" vertical="top"/>
      <protection/>
    </xf>
    <xf numFmtId="0" fontId="7" fillId="32" borderId="23" xfId="0" applyNumberFormat="1" applyFont="1" applyFill="1" applyBorder="1" applyAlignment="1" applyProtection="1">
      <alignment horizontal="center" vertical="top"/>
      <protection/>
    </xf>
    <xf numFmtId="0" fontId="7" fillId="32" borderId="24" xfId="0" applyNumberFormat="1" applyFont="1" applyFill="1" applyBorder="1" applyAlignment="1" applyProtection="1">
      <alignment horizontal="center" vertical="top"/>
      <protection/>
    </xf>
    <xf numFmtId="0" fontId="7" fillId="34" borderId="25" xfId="61" applyNumberFormat="1" applyFont="1" applyFill="1" applyBorder="1" applyAlignment="1" applyProtection="1">
      <alignment horizontal="center" vertical="top"/>
      <protection/>
    </xf>
    <xf numFmtId="0" fontId="3" fillId="34" borderId="12" xfId="66" applyFont="1" applyFill="1" applyBorder="1" applyAlignment="1" applyProtection="1">
      <alignment horizontal="center" vertical="top"/>
      <protection/>
    </xf>
    <xf numFmtId="0" fontId="7" fillId="32" borderId="25" xfId="0" applyNumberFormat="1" applyFont="1" applyFill="1" applyBorder="1" applyAlignment="1" applyProtection="1">
      <alignment horizontal="center" vertical="top"/>
      <protection/>
    </xf>
    <xf numFmtId="0" fontId="7" fillId="34" borderId="26" xfId="61" applyNumberFormat="1" applyFont="1" applyFill="1" applyBorder="1" applyAlignment="1" applyProtection="1">
      <alignment horizontal="center" vertical="top"/>
      <protection/>
    </xf>
    <xf numFmtId="0" fontId="7" fillId="32" borderId="18" xfId="0" applyNumberFormat="1" applyFont="1" applyFill="1" applyBorder="1" applyAlignment="1" applyProtection="1">
      <alignment horizontal="center" vertical="top"/>
      <protection/>
    </xf>
    <xf numFmtId="0" fontId="3" fillId="34" borderId="20" xfId="61" applyNumberFormat="1" applyFont="1" applyFill="1" applyBorder="1" applyAlignment="1" applyProtection="1">
      <alignment horizontal="center" vertical="top" wrapText="1"/>
      <protection/>
    </xf>
    <xf numFmtId="0" fontId="7" fillId="32" borderId="20" xfId="0" applyNumberFormat="1" applyFont="1" applyFill="1" applyBorder="1" applyAlignment="1" applyProtection="1">
      <alignment horizontal="center" vertical="top"/>
      <protection/>
    </xf>
    <xf numFmtId="0" fontId="3" fillId="34" borderId="21" xfId="61" applyNumberFormat="1" applyFont="1" applyFill="1" applyBorder="1" applyAlignment="1" applyProtection="1">
      <alignment horizontal="center" vertical="top" wrapText="1"/>
      <protection/>
    </xf>
    <xf numFmtId="0" fontId="13" fillId="34" borderId="12" xfId="66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21" fontId="2" fillId="0" borderId="11" xfId="66" applyNumberFormat="1" applyFont="1" applyFill="1" applyBorder="1" applyAlignment="1" applyProtection="1">
      <alignment horizontal="left" vertical="top"/>
      <protection locked="0"/>
    </xf>
    <xf numFmtId="0" fontId="13" fillId="0" borderId="20" xfId="66" applyFont="1" applyFill="1" applyBorder="1" applyAlignment="1" applyProtection="1">
      <alignment horizontal="center" vertical="top"/>
      <protection locked="0"/>
    </xf>
    <xf numFmtId="0" fontId="2" fillId="0" borderId="11" xfId="66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Alignment="1" applyProtection="1">
      <alignment horizontal="center" vertical="top"/>
      <protection locked="0"/>
    </xf>
    <xf numFmtId="0" fontId="2" fillId="0" borderId="25" xfId="66" applyFont="1" applyFill="1" applyBorder="1" applyAlignment="1" applyProtection="1">
      <alignment horizontal="left" vertical="top"/>
      <protection locked="0"/>
    </xf>
    <xf numFmtId="0" fontId="7" fillId="32" borderId="11" xfId="0" applyNumberFormat="1" applyFont="1" applyFill="1" applyBorder="1" applyAlignment="1" applyProtection="1">
      <alignment horizontal="center" vertical="top"/>
      <protection/>
    </xf>
    <xf numFmtId="0" fontId="3" fillId="34" borderId="11" xfId="66" applyFont="1" applyFill="1" applyBorder="1" applyAlignment="1" applyProtection="1">
      <alignment horizontal="center" vertical="top"/>
      <protection/>
    </xf>
    <xf numFmtId="0" fontId="7" fillId="32" borderId="19" xfId="0" applyNumberFormat="1" applyFont="1" applyFill="1" applyBorder="1" applyAlignment="1" applyProtection="1">
      <alignment horizontal="center" vertical="top"/>
      <protection/>
    </xf>
    <xf numFmtId="0" fontId="3" fillId="34" borderId="22" xfId="66" applyFont="1" applyFill="1" applyBorder="1" applyAlignment="1" applyProtection="1">
      <alignment horizontal="center" vertical="top"/>
      <protection/>
    </xf>
    <xf numFmtId="0" fontId="7" fillId="32" borderId="12" xfId="0" applyNumberFormat="1" applyFont="1" applyFill="1" applyBorder="1" applyAlignment="1" applyProtection="1">
      <alignment horizontal="center" vertical="top"/>
      <protection/>
    </xf>
    <xf numFmtId="0" fontId="3" fillId="34" borderId="27" xfId="66" applyFont="1" applyFill="1" applyBorder="1" applyAlignment="1" applyProtection="1">
      <alignment horizontal="center" vertical="top"/>
      <protection/>
    </xf>
    <xf numFmtId="0" fontId="3" fillId="0" borderId="27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3" fillId="34" borderId="27" xfId="66" applyFont="1" applyFill="1" applyBorder="1" applyAlignment="1" applyProtection="1">
      <alignment horizontal="center" vertical="top"/>
      <protection/>
    </xf>
    <xf numFmtId="0" fontId="1" fillId="34" borderId="0" xfId="0" applyFont="1" applyFill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26" xfId="66" applyFont="1" applyFill="1" applyBorder="1" applyAlignment="1" applyProtection="1">
      <alignment horizontal="left" vertical="top"/>
      <protection locked="0"/>
    </xf>
    <xf numFmtId="0" fontId="2" fillId="0" borderId="22" xfId="66" applyFont="1" applyFill="1" applyBorder="1" applyAlignment="1" applyProtection="1">
      <alignment horizontal="left" vertical="top"/>
      <protection locked="0"/>
    </xf>
    <xf numFmtId="0" fontId="2" fillId="0" borderId="27" xfId="66" applyFont="1" applyFill="1" applyBorder="1" applyAlignment="1" applyProtection="1">
      <alignment horizontal="left" vertical="top"/>
      <protection locked="0"/>
    </xf>
    <xf numFmtId="0" fontId="13" fillId="0" borderId="21" xfId="66" applyFont="1" applyFill="1" applyBorder="1" applyAlignment="1" applyProtection="1">
      <alignment horizontal="center" vertical="top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13" fillId="0" borderId="22" xfId="66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/>
    </xf>
    <xf numFmtId="0" fontId="10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vertical="top"/>
      <protection/>
    </xf>
    <xf numFmtId="0" fontId="24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16" fillId="0" borderId="0" xfId="0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 vertical="top"/>
      <protection/>
    </xf>
    <xf numFmtId="0" fontId="3" fillId="0" borderId="28" xfId="0" applyFont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49" fontId="7" fillId="0" borderId="0" xfId="0" applyNumberFormat="1" applyFont="1" applyFill="1" applyBorder="1" applyAlignment="1" applyProtection="1">
      <alignment vertical="top"/>
      <protection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0" fontId="4" fillId="32" borderId="19" xfId="0" applyNumberFormat="1" applyFont="1" applyFill="1" applyBorder="1" applyAlignment="1" applyProtection="1">
      <alignment horizontal="right" vertical="top"/>
      <protection/>
    </xf>
    <xf numFmtId="0" fontId="4" fillId="32" borderId="18" xfId="0" applyNumberFormat="1" applyFont="1" applyFill="1" applyBorder="1" applyAlignment="1" applyProtection="1">
      <alignment horizontal="right" vertical="top"/>
      <protection/>
    </xf>
    <xf numFmtId="0" fontId="4" fillId="32" borderId="24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 applyProtection="1">
      <alignment horizontal="center" vertical="top"/>
      <protection locked="0"/>
    </xf>
    <xf numFmtId="0" fontId="27" fillId="34" borderId="29" xfId="66" applyFont="1" applyFill="1" applyBorder="1" applyAlignment="1" applyProtection="1">
      <alignment horizontal="right" vertical="top"/>
      <protection/>
    </xf>
    <xf numFmtId="0" fontId="27" fillId="34" borderId="30" xfId="66" applyFont="1" applyFill="1" applyBorder="1" applyAlignment="1" applyProtection="1">
      <alignment horizontal="right" vertical="top"/>
      <protection/>
    </xf>
    <xf numFmtId="0" fontId="4" fillId="34" borderId="17" xfId="66" applyFont="1" applyFill="1" applyBorder="1" applyAlignment="1" applyProtection="1">
      <alignment horizontal="left" vertical="top"/>
      <protection/>
    </xf>
    <xf numFmtId="0" fontId="12" fillId="34" borderId="17" xfId="66" applyFont="1" applyFill="1" applyBorder="1" applyAlignment="1" applyProtection="1">
      <alignment horizontal="left" vertical="top"/>
      <protection/>
    </xf>
    <xf numFmtId="0" fontId="26" fillId="34" borderId="15" xfId="0" applyFont="1" applyFill="1" applyBorder="1" applyAlignment="1" applyProtection="1">
      <alignment horizontal="right" vertical="top"/>
      <protection/>
    </xf>
    <xf numFmtId="0" fontId="7" fillId="4" borderId="15" xfId="0" applyFont="1" applyFill="1" applyBorder="1" applyAlignment="1" applyProtection="1">
      <alignment horizontal="center" vertical="top"/>
      <protection/>
    </xf>
    <xf numFmtId="0" fontId="7" fillId="4" borderId="31" xfId="0" applyFont="1" applyFill="1" applyBorder="1" applyAlignment="1" applyProtection="1">
      <alignment horizontal="center" vertical="top"/>
      <protection/>
    </xf>
    <xf numFmtId="0" fontId="7" fillId="4" borderId="32" xfId="0" applyFont="1" applyFill="1" applyBorder="1" applyAlignment="1" applyProtection="1">
      <alignment horizontal="center" vertical="top"/>
      <protection/>
    </xf>
    <xf numFmtId="0" fontId="7" fillId="34" borderId="33" xfId="0" applyFont="1" applyFill="1" applyBorder="1" applyAlignment="1" applyProtection="1">
      <alignment horizontal="center" vertical="top"/>
      <protection/>
    </xf>
    <xf numFmtId="0" fontId="7" fillId="4" borderId="33" xfId="0" applyFont="1" applyFill="1" applyBorder="1" applyAlignment="1" applyProtection="1">
      <alignment horizontal="center" vertical="top"/>
      <protection/>
    </xf>
    <xf numFmtId="0" fontId="7" fillId="4" borderId="34" xfId="0" applyFont="1" applyFill="1" applyBorder="1" applyAlignment="1" applyProtection="1">
      <alignment horizontal="center" vertical="top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29" fillId="0" borderId="0" xfId="0" applyFont="1" applyBorder="1" applyAlignment="1" applyProtection="1">
      <alignment horizontal="center" vertical="top"/>
      <protection/>
    </xf>
    <xf numFmtId="0" fontId="31" fillId="0" borderId="0" xfId="0" applyFont="1" applyBorder="1" applyAlignment="1" applyProtection="1">
      <alignment horizontal="right" vertical="top"/>
      <protection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35" xfId="0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9" fillId="0" borderId="16" xfId="0" applyFont="1" applyFill="1" applyBorder="1" applyAlignment="1" applyProtection="1">
      <alignment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vertical="top"/>
      <protection/>
    </xf>
    <xf numFmtId="0" fontId="17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10" fillId="0" borderId="38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10" fillId="0" borderId="37" xfId="0" applyFont="1" applyFill="1" applyBorder="1" applyAlignment="1" applyProtection="1">
      <alignment/>
      <protection locked="0"/>
    </xf>
    <xf numFmtId="0" fontId="10" fillId="0" borderId="37" xfId="0" applyFont="1" applyFill="1" applyBorder="1" applyAlignment="1" applyProtection="1">
      <alignment/>
      <protection locked="0"/>
    </xf>
    <xf numFmtId="0" fontId="10" fillId="0" borderId="27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49" fontId="15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horizontal="center" vertical="top"/>
      <protection locked="0"/>
    </xf>
    <xf numFmtId="0" fontId="4" fillId="32" borderId="24" xfId="0" applyNumberFormat="1" applyFont="1" applyFill="1" applyBorder="1" applyAlignment="1" applyProtection="1">
      <alignment horizontal="center" vertical="top"/>
      <protection locked="0"/>
    </xf>
    <xf numFmtId="0" fontId="0" fillId="34" borderId="0" xfId="0" applyFill="1" applyAlignment="1">
      <alignment/>
    </xf>
    <xf numFmtId="0" fontId="0" fillId="0" borderId="0" xfId="0" applyAlignment="1" applyProtection="1">
      <alignment vertical="top"/>
      <protection locked="0"/>
    </xf>
    <xf numFmtId="0" fontId="22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28" fillId="4" borderId="39" xfId="0" applyFont="1" applyFill="1" applyBorder="1" applyAlignment="1" applyProtection="1">
      <alignment vertical="top"/>
      <protection/>
    </xf>
    <xf numFmtId="0" fontId="7" fillId="4" borderId="40" xfId="0" applyFont="1" applyFill="1" applyBorder="1" applyAlignment="1" applyProtection="1">
      <alignment vertical="top"/>
      <protection/>
    </xf>
    <xf numFmtId="0" fontId="3" fillId="4" borderId="40" xfId="0" applyFont="1" applyFill="1" applyBorder="1" applyAlignment="1" applyProtection="1">
      <alignment vertical="top"/>
      <protection/>
    </xf>
    <xf numFmtId="0" fontId="3" fillId="4" borderId="41" xfId="0" applyFont="1" applyFill="1" applyBorder="1" applyAlignment="1" applyProtection="1">
      <alignment horizontal="left" vertical="top"/>
      <protection/>
    </xf>
    <xf numFmtId="0" fontId="7" fillId="34" borderId="33" xfId="0" applyFont="1" applyFill="1" applyBorder="1" applyAlignment="1" applyProtection="1">
      <alignment horizontal="right" vertical="top"/>
      <protection/>
    </xf>
    <xf numFmtId="0" fontId="14" fillId="4" borderId="21" xfId="0" applyFont="1" applyFill="1" applyBorder="1" applyAlignment="1" applyProtection="1">
      <alignment horizontal="center" vertical="top"/>
      <protection/>
    </xf>
    <xf numFmtId="0" fontId="14" fillId="4" borderId="22" xfId="0" applyFont="1" applyFill="1" applyBorder="1" applyAlignment="1" applyProtection="1">
      <alignment horizontal="center" vertical="top"/>
      <protection/>
    </xf>
    <xf numFmtId="0" fontId="14" fillId="4" borderId="27" xfId="0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49" fontId="23" fillId="0" borderId="0" xfId="0" applyNumberFormat="1" applyFont="1" applyFill="1" applyBorder="1" applyAlignment="1" applyProtection="1">
      <alignment/>
      <protection/>
    </xf>
    <xf numFmtId="49" fontId="23" fillId="34" borderId="42" xfId="0" applyNumberFormat="1" applyFont="1" applyFill="1" applyBorder="1" applyAlignment="1" applyProtection="1">
      <alignment horizontal="right"/>
      <protection/>
    </xf>
    <xf numFmtId="49" fontId="23" fillId="34" borderId="43" xfId="0" applyNumberFormat="1" applyFont="1" applyFill="1" applyBorder="1" applyAlignment="1" applyProtection="1">
      <alignment horizontal="right"/>
      <protection/>
    </xf>
    <xf numFmtId="0" fontId="8" fillId="0" borderId="43" xfId="0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0" fontId="33" fillId="34" borderId="0" xfId="0" applyFont="1" applyFill="1" applyBorder="1" applyAlignment="1" applyProtection="1">
      <alignment horizontal="right" vertical="top"/>
      <protection/>
    </xf>
    <xf numFmtId="0" fontId="3" fillId="34" borderId="0" xfId="0" applyFont="1" applyFill="1" applyBorder="1" applyAlignment="1" applyProtection="1">
      <alignment horizontal="right" vertical="top"/>
      <protection/>
    </xf>
    <xf numFmtId="0" fontId="3" fillId="34" borderId="15" xfId="0" applyFont="1" applyFill="1" applyBorder="1" applyAlignment="1" applyProtection="1">
      <alignment horizontal="right" vertical="top"/>
      <protection/>
    </xf>
    <xf numFmtId="0" fontId="17" fillId="34" borderId="0" xfId="0" applyFont="1" applyFill="1" applyBorder="1" applyAlignment="1" applyProtection="1">
      <alignment horizontal="center" vertical="top"/>
      <protection/>
    </xf>
    <xf numFmtId="0" fontId="33" fillId="34" borderId="0" xfId="0" applyFont="1" applyFill="1" applyBorder="1" applyAlignment="1" applyProtection="1">
      <alignment horizontal="center" vertical="top"/>
      <protection/>
    </xf>
    <xf numFmtId="0" fontId="4" fillId="32" borderId="20" xfId="0" applyNumberFormat="1" applyFont="1" applyFill="1" applyBorder="1" applyAlignment="1" applyProtection="1">
      <alignment horizontal="left" vertical="top"/>
      <protection locked="0"/>
    </xf>
    <xf numFmtId="0" fontId="2" fillId="0" borderId="45" xfId="66" applyFont="1" applyFill="1" applyBorder="1" applyAlignment="1" applyProtection="1">
      <alignment horizontal="left" vertical="top"/>
      <protection locked="0"/>
    </xf>
    <xf numFmtId="0" fontId="2" fillId="0" borderId="46" xfId="66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13" fillId="0" borderId="25" xfId="66" applyFont="1" applyFill="1" applyBorder="1" applyAlignment="1" applyProtection="1">
      <alignment horizontal="center" vertical="top"/>
      <protection locked="0"/>
    </xf>
    <xf numFmtId="0" fontId="13" fillId="0" borderId="26" xfId="66" applyFont="1" applyFill="1" applyBorder="1" applyAlignment="1" applyProtection="1">
      <alignment horizontal="center" vertical="top"/>
      <protection locked="0"/>
    </xf>
    <xf numFmtId="0" fontId="4" fillId="32" borderId="11" xfId="0" applyNumberFormat="1" applyFont="1" applyFill="1" applyBorder="1" applyAlignment="1" applyProtection="1">
      <alignment horizontal="left" vertical="top"/>
      <protection locked="0"/>
    </xf>
    <xf numFmtId="0" fontId="4" fillId="32" borderId="23" xfId="0" applyNumberFormat="1" applyFont="1" applyFill="1" applyBorder="1" applyAlignment="1" applyProtection="1">
      <alignment horizontal="right" vertical="top"/>
      <protection/>
    </xf>
    <xf numFmtId="0" fontId="14" fillId="4" borderId="26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right" vertical="top"/>
      <protection/>
    </xf>
    <xf numFmtId="0" fontId="7" fillId="4" borderId="16" xfId="0" applyFont="1" applyFill="1" applyBorder="1" applyAlignment="1" applyProtection="1">
      <alignment vertical="top"/>
      <protection/>
    </xf>
    <xf numFmtId="0" fontId="14" fillId="4" borderId="16" xfId="0" applyFont="1" applyFill="1" applyBorder="1" applyAlignment="1" applyProtection="1">
      <alignment vertical="top"/>
      <protection/>
    </xf>
    <xf numFmtId="0" fontId="16" fillId="4" borderId="16" xfId="0" applyFont="1" applyFill="1" applyBorder="1" applyAlignment="1" applyProtection="1">
      <alignment vertical="top"/>
      <protection/>
    </xf>
    <xf numFmtId="0" fontId="16" fillId="4" borderId="16" xfId="0" applyFont="1" applyFill="1" applyBorder="1" applyAlignment="1" applyProtection="1">
      <alignment horizontal="left" vertical="top"/>
      <protection/>
    </xf>
    <xf numFmtId="0" fontId="12" fillId="34" borderId="16" xfId="0" applyFont="1" applyFill="1" applyBorder="1" applyAlignment="1" applyProtection="1">
      <alignment vertical="top"/>
      <protection/>
    </xf>
    <xf numFmtId="0" fontId="13" fillId="34" borderId="16" xfId="66" applyFont="1" applyFill="1" applyBorder="1" applyAlignment="1" applyProtection="1">
      <alignment horizontal="right" vertical="top"/>
      <protection/>
    </xf>
    <xf numFmtId="0" fontId="13" fillId="34" borderId="16" xfId="66" applyFont="1" applyFill="1" applyBorder="1" applyAlignment="1" applyProtection="1">
      <alignment horizontal="left" vertical="top"/>
      <protection/>
    </xf>
    <xf numFmtId="0" fontId="12" fillId="34" borderId="16" xfId="66" applyFont="1" applyFill="1" applyBorder="1" applyAlignment="1" applyProtection="1">
      <alignment horizontal="right" vertical="top"/>
      <protection/>
    </xf>
    <xf numFmtId="0" fontId="4" fillId="34" borderId="16" xfId="0" applyFont="1" applyFill="1" applyBorder="1" applyAlignment="1" applyProtection="1">
      <alignment vertical="top"/>
      <protection/>
    </xf>
    <xf numFmtId="0" fontId="2" fillId="34" borderId="16" xfId="66" applyFont="1" applyFill="1" applyBorder="1" applyAlignment="1" applyProtection="1">
      <alignment horizontal="left" vertical="top"/>
      <protection/>
    </xf>
    <xf numFmtId="0" fontId="27" fillId="34" borderId="16" xfId="66" applyFont="1" applyFill="1" applyBorder="1" applyAlignment="1" applyProtection="1">
      <alignment horizontal="right" vertical="top"/>
      <protection/>
    </xf>
    <xf numFmtId="0" fontId="7" fillId="4" borderId="16" xfId="0" applyFont="1" applyFill="1" applyBorder="1" applyAlignment="1" applyProtection="1">
      <alignment horizontal="left" vertical="top"/>
      <protection/>
    </xf>
    <xf numFmtId="0" fontId="3" fillId="4" borderId="40" xfId="0" applyFont="1" applyFill="1" applyBorder="1" applyAlignment="1" applyProtection="1">
      <alignment horizontal="left" vertical="top"/>
      <protection/>
    </xf>
    <xf numFmtId="0" fontId="28" fillId="4" borderId="45" xfId="0" applyFont="1" applyFill="1" applyBorder="1" applyAlignment="1" applyProtection="1">
      <alignment vertical="top"/>
      <protection/>
    </xf>
    <xf numFmtId="0" fontId="16" fillId="4" borderId="47" xfId="0" applyFont="1" applyFill="1" applyBorder="1" applyAlignment="1" applyProtection="1">
      <alignment horizontal="left" vertical="top"/>
      <protection/>
    </xf>
    <xf numFmtId="0" fontId="27" fillId="34" borderId="45" xfId="0" applyFont="1" applyFill="1" applyBorder="1" applyAlignment="1" applyProtection="1">
      <alignment vertical="top"/>
      <protection/>
    </xf>
    <xf numFmtId="0" fontId="13" fillId="34" borderId="47" xfId="66" applyFont="1" applyFill="1" applyBorder="1" applyAlignment="1" applyProtection="1">
      <alignment horizontal="left" vertical="top"/>
      <protection/>
    </xf>
    <xf numFmtId="0" fontId="2" fillId="34" borderId="47" xfId="66" applyFont="1" applyFill="1" applyBorder="1" applyAlignment="1" applyProtection="1">
      <alignment horizontal="left" vertical="top"/>
      <protection/>
    </xf>
    <xf numFmtId="0" fontId="7" fillId="4" borderId="47" xfId="0" applyFont="1" applyFill="1" applyBorder="1" applyAlignment="1" applyProtection="1">
      <alignment horizontal="left" vertical="top"/>
      <protection/>
    </xf>
    <xf numFmtId="0" fontId="28" fillId="4" borderId="46" xfId="0" applyFont="1" applyFill="1" applyBorder="1" applyAlignment="1" applyProtection="1">
      <alignment vertical="top"/>
      <protection/>
    </xf>
    <xf numFmtId="0" fontId="7" fillId="4" borderId="48" xfId="0" applyFont="1" applyFill="1" applyBorder="1" applyAlignment="1" applyProtection="1">
      <alignment vertical="top"/>
      <protection/>
    </xf>
    <xf numFmtId="0" fontId="7" fillId="4" borderId="48" xfId="0" applyFont="1" applyFill="1" applyBorder="1" applyAlignment="1" applyProtection="1">
      <alignment horizontal="left" vertical="top"/>
      <protection/>
    </xf>
    <xf numFmtId="0" fontId="7" fillId="4" borderId="49" xfId="0" applyFont="1" applyFill="1" applyBorder="1" applyAlignment="1" applyProtection="1">
      <alignment horizontal="left" vertical="top"/>
      <protection/>
    </xf>
    <xf numFmtId="49" fontId="7" fillId="0" borderId="0" xfId="0" applyNumberFormat="1" applyFont="1" applyFill="1" applyBorder="1" applyAlignment="1" applyProtection="1">
      <alignment horizontal="left" vertical="top"/>
      <protection/>
    </xf>
    <xf numFmtId="0" fontId="4" fillId="0" borderId="16" xfId="61" applyNumberFormat="1" applyFont="1" applyFill="1" applyBorder="1" applyAlignment="1" applyProtection="1">
      <alignment horizontal="center" vertical="top"/>
      <protection/>
    </xf>
    <xf numFmtId="0" fontId="23" fillId="0" borderId="43" xfId="0" applyNumberFormat="1" applyFont="1" applyFill="1" applyBorder="1" applyAlignment="1" applyProtection="1">
      <alignment horizontal="right"/>
      <protection/>
    </xf>
    <xf numFmtId="0" fontId="17" fillId="34" borderId="17" xfId="66" applyFont="1" applyFill="1" applyBorder="1" applyAlignment="1" applyProtection="1">
      <alignment horizontal="center" vertical="top"/>
      <protection/>
    </xf>
    <xf numFmtId="0" fontId="4" fillId="32" borderId="24" xfId="0" applyNumberFormat="1" applyFont="1" applyFill="1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center" vertical="top"/>
      <protection/>
    </xf>
    <xf numFmtId="0" fontId="35" fillId="0" borderId="0" xfId="0" applyFont="1" applyAlignment="1">
      <alignment/>
    </xf>
    <xf numFmtId="0" fontId="3" fillId="0" borderId="0" xfId="61" applyNumberFormat="1" applyFont="1" applyFill="1" applyBorder="1" applyAlignment="1" applyProtection="1">
      <alignment horizontal="right" vertical="top" wrapText="1"/>
      <protection locked="0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49" fontId="4" fillId="32" borderId="24" xfId="0" applyNumberFormat="1" applyFont="1" applyFill="1" applyBorder="1" applyAlignment="1" applyProtection="1">
      <alignment horizontal="center" vertical="top"/>
      <protection/>
    </xf>
    <xf numFmtId="49" fontId="7" fillId="32" borderId="23" xfId="0" applyNumberFormat="1" applyFont="1" applyFill="1" applyBorder="1" applyAlignment="1" applyProtection="1">
      <alignment horizontal="center" vertical="top"/>
      <protection/>
    </xf>
    <xf numFmtId="49" fontId="7" fillId="32" borderId="24" xfId="0" applyNumberFormat="1" applyFont="1" applyFill="1" applyBorder="1" applyAlignment="1" applyProtection="1">
      <alignment horizontal="center" vertical="top"/>
      <protection/>
    </xf>
    <xf numFmtId="49" fontId="7" fillId="32" borderId="18" xfId="0" applyNumberFormat="1" applyFont="1" applyFill="1" applyBorder="1" applyAlignment="1" applyProtection="1">
      <alignment horizontal="center" vertical="top"/>
      <protection/>
    </xf>
    <xf numFmtId="0" fontId="0" fillId="32" borderId="38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0" fillId="32" borderId="39" xfId="0" applyFill="1" applyBorder="1" applyAlignment="1">
      <alignment/>
    </xf>
    <xf numFmtId="0" fontId="0" fillId="32" borderId="40" xfId="0" applyFill="1" applyBorder="1" applyAlignment="1">
      <alignment/>
    </xf>
    <xf numFmtId="0" fontId="0" fillId="32" borderId="41" xfId="0" applyFill="1" applyBorder="1" applyAlignment="1">
      <alignment/>
    </xf>
    <xf numFmtId="49" fontId="2" fillId="34" borderId="20" xfId="66" applyNumberFormat="1" applyFont="1" applyFill="1" applyBorder="1" applyAlignment="1" applyProtection="1">
      <alignment horizontal="center" vertical="top"/>
      <protection/>
    </xf>
    <xf numFmtId="49" fontId="3" fillId="34" borderId="12" xfId="0" applyNumberFormat="1" applyFont="1" applyFill="1" applyBorder="1" applyAlignment="1" applyProtection="1">
      <alignment/>
      <protection/>
    </xf>
    <xf numFmtId="49" fontId="7" fillId="34" borderId="25" xfId="61" applyNumberFormat="1" applyFont="1" applyFill="1" applyBorder="1" applyAlignment="1" applyProtection="1">
      <alignment horizontal="center" vertical="top"/>
      <protection/>
    </xf>
    <xf numFmtId="49" fontId="3" fillId="34" borderId="12" xfId="66" applyNumberFormat="1" applyFont="1" applyFill="1" applyBorder="1" applyAlignment="1" applyProtection="1">
      <alignment horizontal="center" vertical="top"/>
      <protection/>
    </xf>
    <xf numFmtId="49" fontId="4" fillId="32" borderId="11" xfId="0" applyNumberFormat="1" applyFont="1" applyFill="1" applyBorder="1" applyAlignment="1" applyProtection="1">
      <alignment horizontal="center" vertical="top"/>
      <protection/>
    </xf>
    <xf numFmtId="49" fontId="4" fillId="32" borderId="12" xfId="0" applyNumberFormat="1" applyFont="1" applyFill="1" applyBorder="1" applyAlignment="1" applyProtection="1">
      <alignment horizontal="center" vertical="top"/>
      <protection/>
    </xf>
    <xf numFmtId="49" fontId="7" fillId="32" borderId="25" xfId="0" applyNumberFormat="1" applyFont="1" applyFill="1" applyBorder="1" applyAlignment="1" applyProtection="1">
      <alignment horizontal="center" vertical="top"/>
      <protection/>
    </xf>
    <xf numFmtId="49" fontId="7" fillId="32" borderId="12" xfId="0" applyNumberFormat="1" applyFont="1" applyFill="1" applyBorder="1" applyAlignment="1" applyProtection="1">
      <alignment horizontal="center" vertical="top"/>
      <protection/>
    </xf>
    <xf numFmtId="49" fontId="7" fillId="32" borderId="20" xfId="0" applyNumberFormat="1" applyFont="1" applyFill="1" applyBorder="1" applyAlignment="1" applyProtection="1">
      <alignment horizontal="center" vertical="top"/>
      <protection/>
    </xf>
    <xf numFmtId="49" fontId="7" fillId="32" borderId="11" xfId="0" applyNumberFormat="1" applyFont="1" applyFill="1" applyBorder="1" applyAlignment="1" applyProtection="1">
      <alignment horizontal="center" vertical="top"/>
      <protection/>
    </xf>
    <xf numFmtId="49" fontId="3" fillId="34" borderId="11" xfId="61" applyNumberFormat="1" applyFont="1" applyFill="1" applyBorder="1" applyAlignment="1" applyProtection="1">
      <alignment horizontal="center" vertical="top" wrapText="1"/>
      <protection/>
    </xf>
    <xf numFmtId="49" fontId="3" fillId="34" borderId="20" xfId="61" applyNumberFormat="1" applyFont="1" applyFill="1" applyBorder="1" applyAlignment="1" applyProtection="1">
      <alignment horizontal="center" vertical="top" wrapText="1"/>
      <protection/>
    </xf>
    <xf numFmtId="49" fontId="2" fillId="34" borderId="21" xfId="66" applyNumberFormat="1" applyFont="1" applyFill="1" applyBorder="1" applyAlignment="1" applyProtection="1">
      <alignment horizontal="center" vertical="top"/>
      <protection/>
    </xf>
    <xf numFmtId="49" fontId="3" fillId="34" borderId="27" xfId="0" applyNumberFormat="1" applyFont="1" applyFill="1" applyBorder="1" applyAlignment="1" applyProtection="1">
      <alignment/>
      <protection/>
    </xf>
    <xf numFmtId="49" fontId="7" fillId="34" borderId="26" xfId="61" applyNumberFormat="1" applyFont="1" applyFill="1" applyBorder="1" applyAlignment="1" applyProtection="1">
      <alignment horizontal="center" vertical="top"/>
      <protection/>
    </xf>
    <xf numFmtId="49" fontId="3" fillId="34" borderId="27" xfId="66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Border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vertical="top"/>
      <protection locked="0"/>
    </xf>
    <xf numFmtId="49" fontId="2" fillId="0" borderId="0" xfId="0" applyNumberFormat="1" applyFont="1" applyAlignment="1" applyProtection="1">
      <alignment horizontal="center" vertical="top"/>
      <protection locked="0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21" fillId="0" borderId="0" xfId="0" applyNumberFormat="1" applyFont="1" applyAlignment="1" applyProtection="1">
      <alignment horizontal="center" vertical="top"/>
      <protection locked="0"/>
    </xf>
    <xf numFmtId="49" fontId="21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Fill="1" applyAlignment="1">
      <alignment/>
    </xf>
    <xf numFmtId="49" fontId="8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36" fillId="0" borderId="0" xfId="0" applyFont="1" applyAlignment="1">
      <alignment vertical="justify" wrapText="1"/>
    </xf>
    <xf numFmtId="0" fontId="36" fillId="0" borderId="31" xfId="0" applyFont="1" applyBorder="1" applyAlignment="1">
      <alignment vertical="justify" wrapText="1"/>
    </xf>
    <xf numFmtId="0" fontId="2" fillId="34" borderId="11" xfId="61" applyNumberFormat="1" applyFont="1" applyFill="1" applyBorder="1" applyAlignment="1" applyProtection="1">
      <alignment horizontal="left" vertical="top" wrapText="1"/>
      <protection/>
    </xf>
    <xf numFmtId="0" fontId="4" fillId="32" borderId="11" xfId="0" applyNumberFormat="1" applyFont="1" applyFill="1" applyBorder="1" applyAlignment="1" applyProtection="1">
      <alignment horizontal="left" vertical="top" wrapText="1"/>
      <protection/>
    </xf>
    <xf numFmtId="0" fontId="39" fillId="0" borderId="12" xfId="61" applyNumberFormat="1" applyFont="1" applyFill="1" applyBorder="1" applyAlignment="1" applyProtection="1">
      <alignment horizontal="center" vertical="top" wrapText="1"/>
      <protection locked="0"/>
    </xf>
    <xf numFmtId="0" fontId="40" fillId="0" borderId="12" xfId="0" applyFont="1" applyBorder="1" applyAlignment="1" applyProtection="1">
      <alignment horizontal="center" vertical="top" wrapText="1"/>
      <protection locked="0"/>
    </xf>
    <xf numFmtId="0" fontId="41" fillId="0" borderId="0" xfId="0" applyFont="1" applyAlignment="1" applyProtection="1">
      <alignment horizontal="center" vertical="top"/>
      <protection/>
    </xf>
    <xf numFmtId="165" fontId="41" fillId="0" borderId="0" xfId="0" applyNumberFormat="1" applyFont="1" applyAlignment="1" applyProtection="1">
      <alignment horizontal="center" vertical="top"/>
      <protection/>
    </xf>
    <xf numFmtId="0" fontId="43" fillId="4" borderId="38" xfId="0" applyFont="1" applyFill="1" applyBorder="1" applyAlignment="1" applyProtection="1">
      <alignment horizontal="right" vertical="top"/>
      <protection locked="0"/>
    </xf>
    <xf numFmtId="0" fontId="43" fillId="4" borderId="52" xfId="0" applyFont="1" applyFill="1" applyBorder="1" applyAlignment="1" applyProtection="1">
      <alignment horizontal="center" vertical="top"/>
      <protection locked="0"/>
    </xf>
    <xf numFmtId="0" fontId="43" fillId="4" borderId="52" xfId="0" applyFont="1" applyFill="1" applyBorder="1" applyAlignment="1" applyProtection="1">
      <alignment horizontal="center" vertical="top" wrapText="1"/>
      <protection locked="0"/>
    </xf>
    <xf numFmtId="0" fontId="40" fillId="0" borderId="50" xfId="0" applyFont="1" applyBorder="1" applyAlignment="1" applyProtection="1">
      <alignment horizontal="center" vertical="top" wrapText="1"/>
      <protection locked="0"/>
    </xf>
    <xf numFmtId="0" fontId="40" fillId="0" borderId="51" xfId="0" applyFont="1" applyBorder="1" applyAlignment="1" applyProtection="1">
      <alignment horizontal="center" vertical="top" wrapText="1"/>
      <protection locked="0"/>
    </xf>
    <xf numFmtId="0" fontId="43" fillId="4" borderId="45" xfId="0" applyFont="1" applyFill="1" applyBorder="1" applyAlignment="1" applyProtection="1">
      <alignment horizontal="right" vertical="top"/>
      <protection locked="0"/>
    </xf>
    <xf numFmtId="0" fontId="43" fillId="4" borderId="12" xfId="0" applyFont="1" applyFill="1" applyBorder="1" applyAlignment="1" applyProtection="1">
      <alignment horizontal="center" vertical="top"/>
      <protection locked="0"/>
    </xf>
    <xf numFmtId="0" fontId="41" fillId="0" borderId="16" xfId="0" applyFont="1" applyBorder="1" applyAlignment="1" applyProtection="1">
      <alignment vertical="top"/>
      <protection locked="0"/>
    </xf>
    <xf numFmtId="0" fontId="40" fillId="0" borderId="47" xfId="0" applyFont="1" applyBorder="1" applyAlignment="1" applyProtection="1">
      <alignment horizontal="center" vertical="top" wrapText="1"/>
      <protection locked="0"/>
    </xf>
    <xf numFmtId="0" fontId="40" fillId="0" borderId="16" xfId="0" applyFont="1" applyBorder="1" applyAlignment="1" applyProtection="1">
      <alignment horizontal="center" vertical="top" wrapText="1"/>
      <protection locked="0"/>
    </xf>
    <xf numFmtId="0" fontId="40" fillId="0" borderId="0" xfId="0" applyFont="1" applyBorder="1" applyAlignment="1" applyProtection="1">
      <alignment horizontal="center" vertical="top" wrapText="1"/>
      <protection locked="0"/>
    </xf>
    <xf numFmtId="0" fontId="40" fillId="0" borderId="15" xfId="0" applyFont="1" applyBorder="1" applyAlignment="1" applyProtection="1">
      <alignment horizontal="center" vertical="top" wrapText="1"/>
      <protection locked="0"/>
    </xf>
    <xf numFmtId="0" fontId="43" fillId="4" borderId="34" xfId="0" applyFont="1" applyFill="1" applyBorder="1" applyAlignment="1" applyProtection="1">
      <alignment horizontal="right" vertical="top"/>
      <protection locked="0"/>
    </xf>
    <xf numFmtId="0" fontId="43" fillId="4" borderId="53" xfId="0" applyFont="1" applyFill="1" applyBorder="1" applyAlignment="1" applyProtection="1">
      <alignment horizontal="center" vertical="top"/>
      <protection locked="0"/>
    </xf>
    <xf numFmtId="0" fontId="43" fillId="4" borderId="53" xfId="0" applyFont="1" applyFill="1" applyBorder="1" applyAlignment="1" applyProtection="1">
      <alignment horizontal="center" vertical="top" wrapText="1"/>
      <protection locked="0"/>
    </xf>
    <xf numFmtId="0" fontId="40" fillId="0" borderId="31" xfId="0" applyFont="1" applyBorder="1" applyAlignment="1" applyProtection="1">
      <alignment horizontal="center" vertical="top" wrapText="1"/>
      <protection locked="0"/>
    </xf>
    <xf numFmtId="0" fontId="40" fillId="0" borderId="32" xfId="0" applyFont="1" applyBorder="1" applyAlignment="1" applyProtection="1">
      <alignment horizontal="center" vertical="top" wrapText="1"/>
      <protection locked="0"/>
    </xf>
    <xf numFmtId="0" fontId="39" fillId="4" borderId="12" xfId="0" applyFont="1" applyFill="1" applyBorder="1" applyAlignment="1" applyProtection="1">
      <alignment horizontal="center" vertical="top" wrapText="1"/>
      <protection locked="0"/>
    </xf>
    <xf numFmtId="0" fontId="39" fillId="4" borderId="20" xfId="0" applyFont="1" applyFill="1" applyBorder="1" applyAlignment="1" applyProtection="1">
      <alignment vertical="top" wrapText="1"/>
      <protection locked="0"/>
    </xf>
    <xf numFmtId="0" fontId="39" fillId="0" borderId="12" xfId="0" applyFont="1" applyFill="1" applyBorder="1" applyAlignment="1" applyProtection="1">
      <alignment horizontal="center" vertical="top" wrapText="1"/>
      <protection locked="0"/>
    </xf>
    <xf numFmtId="0" fontId="40" fillId="0" borderId="12" xfId="0" applyFont="1" applyFill="1" applyBorder="1" applyAlignment="1" applyProtection="1">
      <alignment horizontal="center" vertical="top" wrapText="1"/>
      <protection locked="0"/>
    </xf>
    <xf numFmtId="0" fontId="44" fillId="0" borderId="20" xfId="61" applyNumberFormat="1" applyFont="1" applyFill="1" applyBorder="1" applyAlignment="1" applyProtection="1">
      <alignment horizontal="left" vertical="top" wrapText="1"/>
      <protection locked="0"/>
    </xf>
    <xf numFmtId="0" fontId="41" fillId="0" borderId="20" xfId="0" applyFont="1" applyBorder="1" applyAlignment="1">
      <alignment vertical="top" wrapText="1"/>
    </xf>
    <xf numFmtId="0" fontId="40" fillId="0" borderId="25" xfId="0" applyFont="1" applyBorder="1" applyAlignment="1" applyProtection="1">
      <alignment horizontal="center" vertical="top" wrapText="1"/>
      <protection locked="0"/>
    </xf>
    <xf numFmtId="0" fontId="41" fillId="0" borderId="20" xfId="0" applyFont="1" applyBorder="1" applyAlignment="1" applyProtection="1">
      <alignment vertical="top" wrapText="1"/>
      <protection locked="0"/>
    </xf>
    <xf numFmtId="0" fontId="41" fillId="0" borderId="54" xfId="0" applyFont="1" applyBorder="1" applyAlignment="1" applyProtection="1">
      <alignment vertical="top" wrapText="1"/>
      <protection locked="0"/>
    </xf>
    <xf numFmtId="0" fontId="44" fillId="0" borderId="20" xfId="61" applyNumberFormat="1" applyFont="1" applyFill="1" applyBorder="1" applyAlignment="1" applyProtection="1">
      <alignment vertical="top" wrapText="1"/>
      <protection locked="0"/>
    </xf>
    <xf numFmtId="0" fontId="41" fillId="0" borderId="20" xfId="0" applyFont="1" applyFill="1" applyBorder="1" applyAlignment="1" applyProtection="1">
      <alignment vertical="top" wrapText="1"/>
      <protection locked="0"/>
    </xf>
    <xf numFmtId="0" fontId="41" fillId="0" borderId="33" xfId="0" applyFont="1" applyBorder="1" applyAlignment="1">
      <alignment vertical="top" wrapText="1"/>
    </xf>
    <xf numFmtId="49" fontId="41" fillId="0" borderId="20" xfId="61" applyFont="1" applyFill="1" applyBorder="1" applyAlignment="1" applyProtection="1">
      <alignment vertical="top" wrapText="1"/>
      <protection locked="0"/>
    </xf>
    <xf numFmtId="0" fontId="44" fillId="0" borderId="20" xfId="0" applyFont="1" applyFill="1" applyBorder="1" applyAlignment="1" applyProtection="1">
      <alignment vertical="top" wrapText="1"/>
      <protection locked="0"/>
    </xf>
    <xf numFmtId="0" fontId="40" fillId="0" borderId="27" xfId="0" applyFont="1" applyBorder="1" applyAlignment="1" applyProtection="1">
      <alignment horizontal="center" vertical="top" wrapText="1"/>
      <protection locked="0"/>
    </xf>
    <xf numFmtId="0" fontId="41" fillId="0" borderId="21" xfId="0" applyFont="1" applyBorder="1" applyAlignment="1" applyProtection="1">
      <alignment vertical="top" wrapText="1"/>
      <protection locked="0"/>
    </xf>
    <xf numFmtId="49" fontId="2" fillId="34" borderId="11" xfId="61" applyNumberFormat="1" applyFont="1" applyFill="1" applyBorder="1" applyAlignment="1" applyProtection="1">
      <alignment horizontal="left" vertical="top" wrapText="1"/>
      <protection/>
    </xf>
    <xf numFmtId="49" fontId="4" fillId="32" borderId="11" xfId="0" applyNumberFormat="1" applyFont="1" applyFill="1" applyBorder="1" applyAlignment="1" applyProtection="1">
      <alignment horizontal="left" vertical="top" wrapText="1"/>
      <protection/>
    </xf>
    <xf numFmtId="49" fontId="4" fillId="35" borderId="18" xfId="0" applyNumberFormat="1" applyFont="1" applyFill="1" applyBorder="1" applyAlignment="1" applyProtection="1">
      <alignment horizontal="center" vertical="top"/>
      <protection/>
    </xf>
    <xf numFmtId="49" fontId="4" fillId="32" borderId="20" xfId="0" applyNumberFormat="1" applyFont="1" applyFill="1" applyBorder="1" applyAlignment="1" applyProtection="1">
      <alignment horizontal="center" vertical="top"/>
      <protection/>
    </xf>
    <xf numFmtId="0" fontId="4" fillId="32" borderId="18" xfId="0" applyNumberFormat="1" applyFont="1" applyFill="1" applyBorder="1" applyAlignment="1" applyProtection="1">
      <alignment horizontal="center" vertical="top"/>
      <protection/>
    </xf>
    <xf numFmtId="0" fontId="4" fillId="32" borderId="2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Fill="1" applyAlignment="1" applyProtection="1">
      <alignment horizontal="center"/>
      <protection locked="0"/>
    </xf>
    <xf numFmtId="0" fontId="40" fillId="0" borderId="25" xfId="0" applyFont="1" applyFill="1" applyBorder="1" applyAlignment="1" applyProtection="1">
      <alignment horizontal="center" vertical="top" wrapText="1"/>
      <protection locked="0"/>
    </xf>
    <xf numFmtId="0" fontId="39" fillId="0" borderId="25" xfId="0" applyFont="1" applyFill="1" applyBorder="1" applyAlignment="1" applyProtection="1">
      <alignment horizontal="center" vertical="top" wrapText="1"/>
      <protection locked="0"/>
    </xf>
    <xf numFmtId="0" fontId="40" fillId="36" borderId="12" xfId="0" applyFont="1" applyFill="1" applyBorder="1" applyAlignment="1" applyProtection="1">
      <alignment horizontal="center" vertical="top" wrapText="1"/>
      <protection locked="0"/>
    </xf>
    <xf numFmtId="0" fontId="40" fillId="36" borderId="25" xfId="0" applyFont="1" applyFill="1" applyBorder="1" applyAlignment="1" applyProtection="1">
      <alignment horizontal="center" vertical="top" wrapText="1"/>
      <protection locked="0"/>
    </xf>
    <xf numFmtId="0" fontId="40" fillId="0" borderId="26" xfId="0" applyFont="1" applyBorder="1" applyAlignment="1" applyProtection="1">
      <alignment horizontal="center" vertical="top" wrapText="1"/>
      <protection locked="0"/>
    </xf>
    <xf numFmtId="0" fontId="39" fillId="36" borderId="25" xfId="0" applyFont="1" applyFill="1" applyBorder="1" applyAlignment="1" applyProtection="1">
      <alignment horizontal="center" vertical="top" wrapText="1"/>
      <protection locked="0"/>
    </xf>
    <xf numFmtId="0" fontId="39" fillId="36" borderId="47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2" borderId="38" xfId="0" applyFill="1" applyBorder="1" applyAlignment="1">
      <alignment horizontal="center" vertical="center"/>
    </xf>
    <xf numFmtId="0" fontId="0" fillId="32" borderId="50" xfId="0" applyFill="1" applyBorder="1" applyAlignment="1">
      <alignment horizontal="center" vertical="center"/>
    </xf>
    <xf numFmtId="0" fontId="0" fillId="32" borderId="51" xfId="0" applyFill="1" applyBorder="1" applyAlignment="1">
      <alignment horizontal="center" vertical="center"/>
    </xf>
    <xf numFmtId="0" fontId="0" fillId="32" borderId="39" xfId="0" applyFill="1" applyBorder="1" applyAlignment="1">
      <alignment horizontal="center" vertical="center"/>
    </xf>
    <xf numFmtId="0" fontId="0" fillId="32" borderId="40" xfId="0" applyFill="1" applyBorder="1" applyAlignment="1">
      <alignment horizontal="center" vertical="center"/>
    </xf>
    <xf numFmtId="0" fontId="0" fillId="32" borderId="4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" fillId="34" borderId="11" xfId="0" applyFont="1" applyFill="1" applyBorder="1" applyAlignment="1" applyProtection="1">
      <alignment horizontal="left" vertical="top" wrapText="1"/>
      <protection/>
    </xf>
    <xf numFmtId="49" fontId="3" fillId="34" borderId="11" xfId="61" applyFont="1" applyFill="1" applyBorder="1" applyAlignment="1" applyProtection="1">
      <alignment horizontal="left" vertical="top" wrapText="1"/>
      <protection/>
    </xf>
    <xf numFmtId="0" fontId="2" fillId="34" borderId="22" xfId="61" applyNumberFormat="1" applyFont="1" applyFill="1" applyBorder="1" applyAlignment="1" applyProtection="1">
      <alignment horizontal="left" vertical="top" wrapText="1"/>
      <protection/>
    </xf>
    <xf numFmtId="0" fontId="2" fillId="0" borderId="16" xfId="66" applyFont="1" applyFill="1" applyBorder="1" applyAlignment="1" applyProtection="1">
      <alignment horizontal="center" vertical="top"/>
      <protection locked="0"/>
    </xf>
    <xf numFmtId="0" fontId="2" fillId="0" borderId="45" xfId="66" applyFont="1" applyFill="1" applyBorder="1" applyAlignment="1" applyProtection="1">
      <alignment horizontal="center" vertical="top"/>
      <protection locked="0"/>
    </xf>
    <xf numFmtId="0" fontId="4" fillId="32" borderId="25" xfId="0" applyNumberFormat="1" applyFont="1" applyFill="1" applyBorder="1" applyAlignment="1" applyProtection="1">
      <alignment horizontal="center" vertical="top"/>
      <protection locked="0"/>
    </xf>
    <xf numFmtId="0" fontId="4" fillId="32" borderId="11" xfId="0" applyNumberFormat="1" applyFont="1" applyFill="1" applyBorder="1" applyAlignment="1" applyProtection="1">
      <alignment horizontal="center" vertical="top"/>
      <protection locked="0"/>
    </xf>
    <xf numFmtId="0" fontId="4" fillId="32" borderId="12" xfId="0" applyNumberFormat="1" applyFont="1" applyFill="1" applyBorder="1" applyAlignment="1" applyProtection="1">
      <alignment horizontal="center" vertical="top"/>
      <protection/>
    </xf>
    <xf numFmtId="0" fontId="4" fillId="32" borderId="20" xfId="0" applyNumberFormat="1" applyFont="1" applyFill="1" applyBorder="1" applyAlignment="1" applyProtection="1">
      <alignment horizontal="center" vertical="top"/>
      <protection locked="0"/>
    </xf>
    <xf numFmtId="49" fontId="3" fillId="34" borderId="21" xfId="61" applyNumberFormat="1" applyFont="1" applyFill="1" applyBorder="1" applyAlignment="1" applyProtection="1">
      <alignment horizontal="center" vertical="top" wrapText="1"/>
      <protection/>
    </xf>
    <xf numFmtId="49" fontId="3" fillId="34" borderId="22" xfId="61" applyNumberFormat="1" applyFont="1" applyFill="1" applyBorder="1" applyAlignment="1" applyProtection="1">
      <alignment horizontal="center" vertical="top" wrapText="1"/>
      <protection/>
    </xf>
    <xf numFmtId="0" fontId="27" fillId="34" borderId="16" xfId="66" applyFont="1" applyFill="1" applyBorder="1" applyAlignment="1" applyProtection="1">
      <alignment horizontal="left" vertical="top"/>
      <protection/>
    </xf>
    <xf numFmtId="0" fontId="4" fillId="34" borderId="12" xfId="66" applyFont="1" applyFill="1" applyBorder="1" applyAlignment="1" applyProtection="1">
      <alignment horizontal="left" vertical="top"/>
      <protection/>
    </xf>
    <xf numFmtId="0" fontId="39" fillId="4" borderId="54" xfId="0" applyFont="1" applyFill="1" applyBorder="1" applyAlignment="1" applyProtection="1">
      <alignment horizontal="center" vertical="top"/>
      <protection/>
    </xf>
    <xf numFmtId="165" fontId="39" fillId="4" borderId="55" xfId="0" applyNumberFormat="1" applyFont="1" applyFill="1" applyBorder="1" applyAlignment="1" applyProtection="1">
      <alignment horizontal="center" vertical="top"/>
      <protection/>
    </xf>
    <xf numFmtId="0" fontId="41" fillId="0" borderId="20" xfId="0" applyFont="1" applyBorder="1" applyAlignment="1" applyProtection="1">
      <alignment horizontal="center" vertical="top"/>
      <protection/>
    </xf>
    <xf numFmtId="165" fontId="41" fillId="0" borderId="12" xfId="0" applyNumberFormat="1" applyFont="1" applyBorder="1" applyAlignment="1" applyProtection="1">
      <alignment horizontal="center" vertical="top"/>
      <protection/>
    </xf>
    <xf numFmtId="0" fontId="39" fillId="4" borderId="20" xfId="0" applyFont="1" applyFill="1" applyBorder="1" applyAlignment="1" applyProtection="1">
      <alignment horizontal="center" vertical="top"/>
      <protection/>
    </xf>
    <xf numFmtId="165" fontId="39" fillId="4" borderId="12" xfId="0" applyNumberFormat="1" applyFont="1" applyFill="1" applyBorder="1" applyAlignment="1" applyProtection="1">
      <alignment horizontal="center" vertical="top"/>
      <protection/>
    </xf>
    <xf numFmtId="0" fontId="44" fillId="0" borderId="20" xfId="0" applyFont="1" applyFill="1" applyBorder="1" applyAlignment="1" applyProtection="1">
      <alignment horizontal="center" vertical="top"/>
      <protection/>
    </xf>
    <xf numFmtId="165" fontId="44" fillId="0" borderId="12" xfId="0" applyNumberFormat="1" applyFont="1" applyFill="1" applyBorder="1" applyAlignment="1" applyProtection="1">
      <alignment horizontal="center" vertical="top"/>
      <protection/>
    </xf>
    <xf numFmtId="0" fontId="40" fillId="4" borderId="20" xfId="0" applyFont="1" applyFill="1" applyBorder="1" applyAlignment="1" applyProtection="1">
      <alignment horizontal="center" vertical="top"/>
      <protection/>
    </xf>
    <xf numFmtId="165" fontId="40" fillId="4" borderId="12" xfId="0" applyNumberFormat="1" applyFont="1" applyFill="1" applyBorder="1" applyAlignment="1" applyProtection="1">
      <alignment horizontal="center" vertical="top"/>
      <protection/>
    </xf>
    <xf numFmtId="0" fontId="41" fillId="0" borderId="21" xfId="0" applyFont="1" applyBorder="1" applyAlignment="1" applyProtection="1">
      <alignment horizontal="center" vertical="top"/>
      <protection/>
    </xf>
    <xf numFmtId="165" fontId="41" fillId="0" borderId="27" xfId="0" applyNumberFormat="1" applyFont="1" applyBorder="1" applyAlignment="1" applyProtection="1">
      <alignment horizontal="center" vertical="top"/>
      <protection/>
    </xf>
    <xf numFmtId="49" fontId="7" fillId="32" borderId="19" xfId="0" applyNumberFormat="1" applyFont="1" applyFill="1" applyBorder="1" applyAlignment="1" applyProtection="1">
      <alignment horizontal="left" vertical="top" wrapText="1"/>
      <protection/>
    </xf>
    <xf numFmtId="49" fontId="3" fillId="34" borderId="11" xfId="0" applyNumberFormat="1" applyFont="1" applyFill="1" applyBorder="1" applyAlignment="1" applyProtection="1">
      <alignment horizontal="left" vertical="top" wrapText="1"/>
      <protection/>
    </xf>
    <xf numFmtId="49" fontId="2" fillId="34" borderId="22" xfId="61" applyNumberFormat="1" applyFont="1" applyFill="1" applyBorder="1" applyAlignment="1" applyProtection="1">
      <alignment horizontal="left" vertical="top" wrapText="1"/>
      <protection/>
    </xf>
    <xf numFmtId="0" fontId="3" fillId="0" borderId="20" xfId="61" applyNumberFormat="1" applyFont="1" applyFill="1" applyBorder="1" applyAlignment="1" applyProtection="1">
      <alignment horizontal="center" vertical="top" wrapText="1"/>
      <protection locked="0"/>
    </xf>
    <xf numFmtId="0" fontId="3" fillId="0" borderId="11" xfId="61" applyNumberFormat="1" applyFont="1" applyFill="1" applyBorder="1" applyAlignment="1" applyProtection="1">
      <alignment horizontal="center" vertical="top" wrapText="1"/>
      <protection locked="0"/>
    </xf>
    <xf numFmtId="0" fontId="3" fillId="0" borderId="21" xfId="61" applyNumberFormat="1" applyFont="1" applyFill="1" applyBorder="1" applyAlignment="1" applyProtection="1">
      <alignment horizontal="center" vertical="top" wrapText="1"/>
      <protection locked="0"/>
    </xf>
    <xf numFmtId="0" fontId="3" fillId="0" borderId="22" xfId="61" applyNumberFormat="1" applyFont="1" applyFill="1" applyBorder="1" applyAlignment="1" applyProtection="1">
      <alignment horizontal="center" vertical="top" wrapText="1"/>
      <protection locked="0"/>
    </xf>
    <xf numFmtId="0" fontId="7" fillId="34" borderId="23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7" fillId="34" borderId="25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4" fillId="4" borderId="43" xfId="0" applyFont="1" applyFill="1" applyBorder="1" applyAlignment="1" applyProtection="1">
      <alignment horizontal="center" vertical="center"/>
      <protection/>
    </xf>
    <xf numFmtId="0" fontId="7" fillId="4" borderId="43" xfId="0" applyNumberFormat="1" applyFont="1" applyFill="1" applyBorder="1" applyAlignment="1" applyProtection="1">
      <alignment horizontal="center" vertical="center"/>
      <protection/>
    </xf>
    <xf numFmtId="0" fontId="3" fillId="4" borderId="25" xfId="0" applyFont="1" applyFill="1" applyBorder="1" applyAlignment="1" applyProtection="1">
      <alignment horizontal="center" vertical="center"/>
      <protection/>
    </xf>
    <xf numFmtId="0" fontId="3" fillId="4" borderId="47" xfId="0" applyFont="1" applyFill="1" applyBorder="1" applyAlignment="1" applyProtection="1">
      <alignment horizontal="center" vertical="center"/>
      <protection/>
    </xf>
    <xf numFmtId="0" fontId="17" fillId="4" borderId="56" xfId="0" applyFont="1" applyFill="1" applyBorder="1" applyAlignment="1" applyProtection="1">
      <alignment horizontal="center" vertical="center"/>
      <protection/>
    </xf>
    <xf numFmtId="0" fontId="17" fillId="4" borderId="57" xfId="0" applyFont="1" applyFill="1" applyBorder="1" applyAlignment="1" applyProtection="1">
      <alignment horizontal="center" vertical="center"/>
      <protection/>
    </xf>
    <xf numFmtId="0" fontId="17" fillId="4" borderId="43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5" fillId="0" borderId="58" xfId="61" applyNumberFormat="1" applyFont="1" applyFill="1" applyBorder="1" applyAlignment="1" applyProtection="1">
      <alignment horizontal="left" vertical="top" wrapText="1"/>
      <protection locked="0"/>
    </xf>
    <xf numFmtId="0" fontId="23" fillId="0" borderId="59" xfId="61" applyNumberFormat="1" applyFont="1" applyFill="1" applyBorder="1" applyAlignment="1" applyProtection="1">
      <alignment horizontal="center" vertical="top"/>
      <protection locked="0"/>
    </xf>
    <xf numFmtId="0" fontId="39" fillId="0" borderId="59" xfId="61" applyNumberFormat="1" applyFont="1" applyFill="1" applyBorder="1" applyAlignment="1" applyProtection="1">
      <alignment horizontal="center" vertical="top" wrapText="1"/>
      <protection locked="0"/>
    </xf>
    <xf numFmtId="0" fontId="8" fillId="0" borderId="59" xfId="53" applyFont="1" applyBorder="1" applyAlignment="1">
      <alignment horizontal="center"/>
      <protection/>
    </xf>
    <xf numFmtId="0" fontId="15" fillId="0" borderId="58" xfId="53" applyFont="1" applyBorder="1" applyAlignment="1">
      <alignment wrapText="1"/>
      <protection/>
    </xf>
    <xf numFmtId="0" fontId="9" fillId="0" borderId="11" xfId="53" applyFont="1" applyFill="1" applyBorder="1" applyAlignment="1">
      <alignment wrapText="1"/>
      <protection/>
    </xf>
    <xf numFmtId="0" fontId="8" fillId="0" borderId="12" xfId="53" applyFont="1" applyFill="1" applyBorder="1" applyAlignment="1" applyProtection="1">
      <alignment horizontal="center" vertical="top"/>
      <protection locked="0"/>
    </xf>
    <xf numFmtId="0" fontId="15" fillId="0" borderId="58" xfId="61" applyNumberFormat="1" applyFont="1" applyFill="1" applyBorder="1" applyAlignment="1" applyProtection="1">
      <alignment vertical="top" wrapText="1"/>
      <protection locked="0"/>
    </xf>
    <xf numFmtId="0" fontId="8" fillId="0" borderId="59" xfId="53" applyFont="1" applyBorder="1" applyAlignment="1" applyProtection="1">
      <alignment horizontal="center" vertical="top"/>
      <protection locked="0"/>
    </xf>
    <xf numFmtId="0" fontId="9" fillId="0" borderId="58" xfId="53" applyFont="1" applyBorder="1" applyAlignment="1" applyProtection="1">
      <alignment vertical="top" wrapText="1"/>
      <protection locked="0"/>
    </xf>
    <xf numFmtId="0" fontId="40" fillId="0" borderId="59" xfId="53" applyFont="1" applyBorder="1" applyAlignment="1" applyProtection="1">
      <alignment horizontal="center" vertical="top" wrapText="1"/>
      <protection locked="0"/>
    </xf>
    <xf numFmtId="0" fontId="8" fillId="0" borderId="12" xfId="53" applyFont="1" applyBorder="1" applyAlignment="1" applyProtection="1">
      <alignment horizontal="center" vertical="top"/>
      <protection locked="0"/>
    </xf>
    <xf numFmtId="0" fontId="15" fillId="0" borderId="58" xfId="53" applyFont="1" applyFill="1" applyBorder="1" applyAlignment="1" applyProtection="1">
      <alignment vertical="top" wrapText="1"/>
      <protection locked="0"/>
    </xf>
    <xf numFmtId="0" fontId="47" fillId="0" borderId="59" xfId="53" applyFont="1" applyBorder="1" applyAlignment="1">
      <alignment horizontal="center"/>
      <protection/>
    </xf>
    <xf numFmtId="0" fontId="15" fillId="0" borderId="60" xfId="53" applyFont="1" applyFill="1" applyBorder="1" applyAlignment="1">
      <alignment wrapText="1"/>
      <protection/>
    </xf>
    <xf numFmtId="0" fontId="15" fillId="0" borderId="58" xfId="53" applyFont="1" applyFill="1" applyBorder="1" applyAlignment="1" applyProtection="1">
      <alignment wrapText="1"/>
      <protection locked="0"/>
    </xf>
    <xf numFmtId="0" fontId="9" fillId="0" borderId="11" xfId="53" applyFont="1" applyBorder="1" applyAlignment="1">
      <alignment wrapText="1"/>
      <protection/>
    </xf>
    <xf numFmtId="0" fontId="47" fillId="0" borderId="59" xfId="53" applyFont="1" applyBorder="1" applyAlignment="1" applyProtection="1">
      <alignment horizontal="center" vertical="top"/>
      <protection locked="0"/>
    </xf>
    <xf numFmtId="0" fontId="3" fillId="37" borderId="38" xfId="0" applyFont="1" applyFill="1" applyBorder="1" applyAlignment="1" applyProtection="1">
      <alignment/>
      <protection/>
    </xf>
    <xf numFmtId="0" fontId="3" fillId="37" borderId="50" xfId="0" applyFont="1" applyFill="1" applyBorder="1" applyAlignment="1" applyProtection="1">
      <alignment/>
      <protection/>
    </xf>
    <xf numFmtId="0" fontId="3" fillId="37" borderId="51" xfId="0" applyFont="1" applyFill="1" applyBorder="1" applyAlignment="1" applyProtection="1">
      <alignment/>
      <protection/>
    </xf>
    <xf numFmtId="0" fontId="3" fillId="37" borderId="34" xfId="0" applyFont="1" applyFill="1" applyBorder="1" applyAlignment="1" applyProtection="1">
      <alignment/>
      <protection/>
    </xf>
    <xf numFmtId="0" fontId="3" fillId="37" borderId="31" xfId="0" applyFont="1" applyFill="1" applyBorder="1" applyAlignment="1" applyProtection="1">
      <alignment/>
      <protection/>
    </xf>
    <xf numFmtId="0" fontId="3" fillId="37" borderId="46" xfId="0" applyFont="1" applyFill="1" applyBorder="1" applyAlignment="1" applyProtection="1">
      <alignment/>
      <protection/>
    </xf>
    <xf numFmtId="0" fontId="3" fillId="37" borderId="48" xfId="0" applyFont="1" applyFill="1" applyBorder="1" applyAlignment="1" applyProtection="1">
      <alignment/>
      <protection/>
    </xf>
    <xf numFmtId="0" fontId="3" fillId="37" borderId="49" xfId="0" applyFont="1" applyFill="1" applyBorder="1" applyAlignment="1" applyProtection="1">
      <alignment/>
      <protection/>
    </xf>
    <xf numFmtId="0" fontId="3" fillId="37" borderId="26" xfId="0" applyFont="1" applyFill="1" applyBorder="1" applyAlignment="1" applyProtection="1">
      <alignment/>
      <protection/>
    </xf>
    <xf numFmtId="0" fontId="10" fillId="37" borderId="50" xfId="0" applyFont="1" applyFill="1" applyBorder="1" applyAlignment="1" applyProtection="1">
      <alignment/>
      <protection/>
    </xf>
    <xf numFmtId="0" fontId="10" fillId="37" borderId="51" xfId="0" applyFont="1" applyFill="1" applyBorder="1" applyAlignment="1" applyProtection="1">
      <alignment/>
      <protection/>
    </xf>
    <xf numFmtId="0" fontId="10" fillId="37" borderId="38" xfId="0" applyFont="1" applyFill="1" applyBorder="1" applyAlignment="1" applyProtection="1">
      <alignment/>
      <protection/>
    </xf>
    <xf numFmtId="0" fontId="3" fillId="37" borderId="61" xfId="0" applyFont="1" applyFill="1" applyBorder="1" applyAlignment="1" applyProtection="1">
      <alignment/>
      <protection/>
    </xf>
    <xf numFmtId="0" fontId="3" fillId="37" borderId="62" xfId="0" applyFont="1" applyFill="1" applyBorder="1" applyAlignment="1" applyProtection="1">
      <alignment/>
      <protection/>
    </xf>
    <xf numFmtId="0" fontId="3" fillId="37" borderId="63" xfId="0" applyFont="1" applyFill="1" applyBorder="1" applyAlignment="1" applyProtection="1">
      <alignment/>
      <protection/>
    </xf>
    <xf numFmtId="49" fontId="10" fillId="37" borderId="61" xfId="0" applyNumberFormat="1" applyFont="1" applyFill="1" applyBorder="1" applyAlignment="1" applyProtection="1">
      <alignment horizontal="center" vertical="top"/>
      <protection/>
    </xf>
    <xf numFmtId="49" fontId="10" fillId="37" borderId="62" xfId="0" applyNumberFormat="1" applyFont="1" applyFill="1" applyBorder="1" applyAlignment="1" applyProtection="1">
      <alignment horizontal="center" vertical="top"/>
      <protection/>
    </xf>
    <xf numFmtId="0" fontId="23" fillId="37" borderId="62" xfId="61" applyNumberFormat="1" applyFont="1" applyFill="1" applyBorder="1" applyAlignment="1" applyProtection="1">
      <alignment horizontal="center" vertical="top"/>
      <protection/>
    </xf>
    <xf numFmtId="0" fontId="23" fillId="37" borderId="62" xfId="61" applyNumberFormat="1" applyFont="1" applyFill="1" applyBorder="1" applyAlignment="1" applyProtection="1" quotePrefix="1">
      <alignment horizontal="center" vertical="top"/>
      <protection/>
    </xf>
    <xf numFmtId="0" fontId="23" fillId="37" borderId="63" xfId="61" applyNumberFormat="1" applyFont="1" applyFill="1" applyBorder="1" applyAlignment="1" applyProtection="1" quotePrefix="1">
      <alignment horizontal="center" vertical="top"/>
      <protection/>
    </xf>
    <xf numFmtId="0" fontId="23" fillId="37" borderId="0" xfId="61" applyNumberFormat="1" applyFont="1" applyFill="1" applyBorder="1" applyAlignment="1" applyProtection="1">
      <alignment horizontal="center" vertical="top" wrapText="1"/>
      <protection/>
    </xf>
    <xf numFmtId="0" fontId="23" fillId="37" borderId="62" xfId="61" applyNumberFormat="1" applyFont="1" applyFill="1" applyBorder="1" applyAlignment="1" applyProtection="1">
      <alignment vertical="top"/>
      <protection/>
    </xf>
    <xf numFmtId="0" fontId="2" fillId="37" borderId="50" xfId="61" applyNumberFormat="1" applyFont="1" applyFill="1" applyBorder="1" applyAlignment="1" applyProtection="1">
      <alignment horizontal="left" vertical="top"/>
      <protection/>
    </xf>
    <xf numFmtId="49" fontId="2" fillId="37" borderId="64" xfId="0" applyNumberFormat="1" applyFont="1" applyFill="1" applyBorder="1" applyAlignment="1" applyProtection="1">
      <alignment horizontal="center" vertical="top"/>
      <protection/>
    </xf>
    <xf numFmtId="49" fontId="3" fillId="37" borderId="38" xfId="0" applyNumberFormat="1" applyFont="1" applyFill="1" applyBorder="1" applyAlignment="1" applyProtection="1">
      <alignment horizontal="center" vertical="top"/>
      <protection/>
    </xf>
    <xf numFmtId="0" fontId="2" fillId="37" borderId="51" xfId="0" applyNumberFormat="1" applyFont="1" applyFill="1" applyBorder="1" applyAlignment="1" applyProtection="1">
      <alignment horizontal="center" vertical="top"/>
      <protection/>
    </xf>
    <xf numFmtId="0" fontId="4" fillId="37" borderId="0" xfId="61" applyNumberFormat="1" applyFont="1" applyFill="1" applyBorder="1" applyAlignment="1" applyProtection="1">
      <alignment horizontal="left" vertical="top"/>
      <protection/>
    </xf>
    <xf numFmtId="49" fontId="4" fillId="37" borderId="28" xfId="0" applyNumberFormat="1" applyFont="1" applyFill="1" applyBorder="1" applyAlignment="1" applyProtection="1">
      <alignment horizontal="center" vertical="top"/>
      <protection/>
    </xf>
    <xf numFmtId="49" fontId="7" fillId="37" borderId="0" xfId="0" applyNumberFormat="1" applyFont="1" applyFill="1" applyBorder="1" applyAlignment="1" applyProtection="1">
      <alignment vertical="top"/>
      <protection/>
    </xf>
    <xf numFmtId="49" fontId="7" fillId="37" borderId="0" xfId="0" applyNumberFormat="1" applyFont="1" applyFill="1" applyBorder="1" applyAlignment="1" applyProtection="1">
      <alignment horizontal="center" vertical="top"/>
      <protection/>
    </xf>
    <xf numFmtId="49" fontId="7" fillId="37" borderId="28" xfId="0" applyNumberFormat="1" applyFont="1" applyFill="1" applyBorder="1" applyAlignment="1" applyProtection="1">
      <alignment horizontal="center" vertical="top"/>
      <protection/>
    </xf>
    <xf numFmtId="0" fontId="4" fillId="37" borderId="0" xfId="61" applyNumberFormat="1" applyFont="1" applyFill="1" applyBorder="1" applyAlignment="1" applyProtection="1" quotePrefix="1">
      <alignment horizontal="center" vertical="top"/>
      <protection/>
    </xf>
    <xf numFmtId="0" fontId="7" fillId="37" borderId="11" xfId="61" applyNumberFormat="1" applyFont="1" applyFill="1" applyBorder="1" applyAlignment="1" applyProtection="1">
      <alignment horizontal="center" vertical="center"/>
      <protection/>
    </xf>
    <xf numFmtId="0" fontId="14" fillId="37" borderId="23" xfId="0" applyFont="1" applyFill="1" applyBorder="1" applyAlignment="1" applyProtection="1">
      <alignment horizontal="center" vertical="top"/>
      <protection/>
    </xf>
    <xf numFmtId="0" fontId="14" fillId="37" borderId="19" xfId="0" applyFont="1" applyFill="1" applyBorder="1" applyAlignment="1" applyProtection="1">
      <alignment horizontal="center" vertical="top"/>
      <protection/>
    </xf>
    <xf numFmtId="0" fontId="14" fillId="37" borderId="24" xfId="0" applyFont="1" applyFill="1" applyBorder="1" applyAlignment="1" applyProtection="1">
      <alignment horizontal="center" vertical="top"/>
      <protection/>
    </xf>
    <xf numFmtId="0" fontId="14" fillId="37" borderId="18" xfId="0" applyFont="1" applyFill="1" applyBorder="1" applyAlignment="1" applyProtection="1">
      <alignment horizontal="center" vertical="top"/>
      <protection/>
    </xf>
    <xf numFmtId="49" fontId="4" fillId="37" borderId="33" xfId="0" applyNumberFormat="1" applyFont="1" applyFill="1" applyBorder="1" applyAlignment="1" applyProtection="1">
      <alignment horizontal="center" vertical="top"/>
      <protection/>
    </xf>
    <xf numFmtId="49" fontId="4" fillId="37" borderId="65" xfId="0" applyNumberFormat="1" applyFont="1" applyFill="1" applyBorder="1" applyAlignment="1" applyProtection="1">
      <alignment horizontal="center" vertical="top" wrapText="1"/>
      <protection/>
    </xf>
    <xf numFmtId="0" fontId="7" fillId="37" borderId="30" xfId="61" applyNumberFormat="1" applyFont="1" applyFill="1" applyBorder="1" applyAlignment="1" applyProtection="1">
      <alignment horizontal="center" vertical="top"/>
      <protection/>
    </xf>
    <xf numFmtId="0" fontId="14" fillId="37" borderId="26" xfId="0" applyFont="1" applyFill="1" applyBorder="1" applyAlignment="1" applyProtection="1">
      <alignment horizontal="center" vertical="top"/>
      <protection/>
    </xf>
    <xf numFmtId="0" fontId="14" fillId="37" borderId="22" xfId="0" applyFont="1" applyFill="1" applyBorder="1" applyAlignment="1" applyProtection="1">
      <alignment horizontal="center" vertical="top"/>
      <protection/>
    </xf>
    <xf numFmtId="0" fontId="14" fillId="37" borderId="27" xfId="0" applyFont="1" applyFill="1" applyBorder="1" applyAlignment="1" applyProtection="1">
      <alignment horizontal="center" vertical="top"/>
      <protection/>
    </xf>
    <xf numFmtId="0" fontId="14" fillId="37" borderId="66" xfId="0" applyFont="1" applyFill="1" applyBorder="1" applyAlignment="1" applyProtection="1">
      <alignment horizontal="center" vertical="top"/>
      <protection/>
    </xf>
    <xf numFmtId="0" fontId="14" fillId="37" borderId="30" xfId="0" applyFont="1" applyFill="1" applyBorder="1" applyAlignment="1" applyProtection="1">
      <alignment horizontal="center" vertical="top"/>
      <protection/>
    </xf>
    <xf numFmtId="0" fontId="14" fillId="37" borderId="67" xfId="0" applyFont="1" applyFill="1" applyBorder="1" applyAlignment="1" applyProtection="1">
      <alignment horizontal="center" vertical="top"/>
      <protection/>
    </xf>
    <xf numFmtId="0" fontId="7" fillId="38" borderId="61" xfId="0" applyFont="1" applyFill="1" applyBorder="1" applyAlignment="1" applyProtection="1">
      <alignment horizontal="left" vertical="top"/>
      <protection/>
    </xf>
    <xf numFmtId="0" fontId="7" fillId="38" borderId="63" xfId="0" applyFont="1" applyFill="1" applyBorder="1" applyAlignment="1" applyProtection="1">
      <alignment horizontal="center" vertical="top"/>
      <protection/>
    </xf>
    <xf numFmtId="0" fontId="7" fillId="38" borderId="39" xfId="0" applyFont="1" applyFill="1" applyBorder="1" applyAlignment="1" applyProtection="1">
      <alignment vertical="top"/>
      <protection/>
    </xf>
    <xf numFmtId="0" fontId="3" fillId="38" borderId="41" xfId="0" applyFont="1" applyFill="1" applyBorder="1" applyAlignment="1" applyProtection="1">
      <alignment vertical="top"/>
      <protection/>
    </xf>
    <xf numFmtId="0" fontId="7" fillId="38" borderId="45" xfId="0" applyFont="1" applyFill="1" applyBorder="1" applyAlignment="1" applyProtection="1">
      <alignment horizontal="left" vertical="top"/>
      <protection/>
    </xf>
    <xf numFmtId="0" fontId="7" fillId="38" borderId="47" xfId="0" applyFont="1" applyFill="1" applyBorder="1" applyAlignment="1" applyProtection="1">
      <alignment horizontal="center" vertical="top"/>
      <protection/>
    </xf>
    <xf numFmtId="0" fontId="25" fillId="38" borderId="47" xfId="0" applyFont="1" applyFill="1" applyBorder="1" applyAlignment="1" applyProtection="1">
      <alignment horizontal="center" vertical="top"/>
      <protection/>
    </xf>
    <xf numFmtId="0" fontId="14" fillId="38" borderId="47" xfId="0" applyFont="1" applyFill="1" applyBorder="1" applyAlignment="1" applyProtection="1">
      <alignment horizontal="center" vertical="top"/>
      <protection/>
    </xf>
    <xf numFmtId="0" fontId="7" fillId="37" borderId="45" xfId="0" applyFont="1" applyFill="1" applyBorder="1" applyAlignment="1" applyProtection="1">
      <alignment horizontal="left" vertical="top"/>
      <protection/>
    </xf>
    <xf numFmtId="0" fontId="7" fillId="37" borderId="47" xfId="0" applyFont="1" applyFill="1" applyBorder="1" applyAlignment="1" applyProtection="1">
      <alignment horizontal="center" vertical="top"/>
      <protection/>
    </xf>
    <xf numFmtId="0" fontId="7" fillId="37" borderId="68" xfId="0" applyFont="1" applyFill="1" applyBorder="1" applyAlignment="1" applyProtection="1">
      <alignment/>
      <protection/>
    </xf>
    <xf numFmtId="0" fontId="7" fillId="37" borderId="69" xfId="0" applyFont="1" applyFill="1" applyBorder="1" applyAlignment="1" applyProtection="1">
      <alignment/>
      <protection/>
    </xf>
    <xf numFmtId="0" fontId="7" fillId="37" borderId="34" xfId="0" applyFont="1" applyFill="1" applyBorder="1" applyAlignment="1" applyProtection="1">
      <alignment/>
      <protection/>
    </xf>
    <xf numFmtId="0" fontId="7" fillId="37" borderId="31" xfId="0" applyFont="1" applyFill="1" applyBorder="1" applyAlignment="1" applyProtection="1">
      <alignment/>
      <protection/>
    </xf>
    <xf numFmtId="0" fontId="17" fillId="38" borderId="70" xfId="0" applyFont="1" applyFill="1" applyBorder="1" applyAlignment="1" applyProtection="1">
      <alignment horizontal="center" vertical="center"/>
      <protection/>
    </xf>
    <xf numFmtId="0" fontId="17" fillId="38" borderId="71" xfId="0" applyFont="1" applyFill="1" applyBorder="1" applyAlignment="1" applyProtection="1">
      <alignment horizontal="center" vertical="center"/>
      <protection/>
    </xf>
    <xf numFmtId="0" fontId="17" fillId="38" borderId="72" xfId="0" applyFont="1" applyFill="1" applyBorder="1" applyAlignment="1" applyProtection="1">
      <alignment horizontal="center" vertical="center"/>
      <protection/>
    </xf>
    <xf numFmtId="0" fontId="45" fillId="37" borderId="25" xfId="0" applyFont="1" applyFill="1" applyBorder="1" applyAlignment="1" applyProtection="1">
      <alignment horizontal="center" vertical="center"/>
      <protection/>
    </xf>
    <xf numFmtId="0" fontId="45" fillId="37" borderId="11" xfId="0" applyFont="1" applyFill="1" applyBorder="1" applyAlignment="1" applyProtection="1">
      <alignment horizontal="center" vertical="center"/>
      <protection/>
    </xf>
    <xf numFmtId="0" fontId="45" fillId="37" borderId="12" xfId="0" applyFont="1" applyFill="1" applyBorder="1" applyAlignment="1" applyProtection="1">
      <alignment horizontal="center" vertical="center"/>
      <protection/>
    </xf>
    <xf numFmtId="0" fontId="4" fillId="37" borderId="44" xfId="0" applyNumberFormat="1" applyFont="1" applyFill="1" applyBorder="1" applyAlignment="1" applyProtection="1">
      <alignment horizontal="center" vertical="center"/>
      <protection/>
    </xf>
    <xf numFmtId="0" fontId="7" fillId="37" borderId="26" xfId="0" applyFont="1" applyFill="1" applyBorder="1" applyAlignment="1" applyProtection="1">
      <alignment horizontal="center" vertical="center"/>
      <protection/>
    </xf>
    <xf numFmtId="0" fontId="7" fillId="37" borderId="22" xfId="0" applyFont="1" applyFill="1" applyBorder="1" applyAlignment="1" applyProtection="1">
      <alignment horizontal="center" vertical="center"/>
      <protection/>
    </xf>
    <xf numFmtId="0" fontId="7" fillId="37" borderId="27" xfId="0" applyFont="1" applyFill="1" applyBorder="1" applyAlignment="1" applyProtection="1">
      <alignment horizontal="center" vertical="center"/>
      <protection/>
    </xf>
    <xf numFmtId="0" fontId="4" fillId="37" borderId="20" xfId="61" applyNumberFormat="1" applyFont="1" applyFill="1" applyBorder="1" applyAlignment="1" applyProtection="1">
      <alignment horizontal="center" vertical="top"/>
      <protection/>
    </xf>
    <xf numFmtId="165" fontId="4" fillId="37" borderId="11" xfId="66" applyNumberFormat="1" applyFont="1" applyFill="1" applyBorder="1" applyAlignment="1" applyProtection="1">
      <alignment horizontal="center" vertical="top"/>
      <protection/>
    </xf>
    <xf numFmtId="0" fontId="4" fillId="37" borderId="11" xfId="61" applyNumberFormat="1" applyFont="1" applyFill="1" applyBorder="1" applyAlignment="1" applyProtection="1">
      <alignment horizontal="left" vertical="top" wrapText="1"/>
      <protection/>
    </xf>
    <xf numFmtId="0" fontId="4" fillId="37" borderId="12" xfId="61" applyNumberFormat="1" applyFont="1" applyFill="1" applyBorder="1" applyAlignment="1" applyProtection="1">
      <alignment horizontal="center" vertical="top"/>
      <protection locked="0"/>
    </xf>
    <xf numFmtId="0" fontId="7" fillId="37" borderId="25" xfId="61" applyNumberFormat="1" applyFont="1" applyFill="1" applyBorder="1" applyAlignment="1" applyProtection="1">
      <alignment horizontal="center" vertical="top"/>
      <protection/>
    </xf>
    <xf numFmtId="0" fontId="7" fillId="37" borderId="12" xfId="61" applyNumberFormat="1" applyFont="1" applyFill="1" applyBorder="1" applyAlignment="1" applyProtection="1">
      <alignment horizontal="center" vertical="top"/>
      <protection/>
    </xf>
    <xf numFmtId="0" fontId="7" fillId="37" borderId="20" xfId="61" applyNumberFormat="1" applyFont="1" applyFill="1" applyBorder="1" applyAlignment="1" applyProtection="1">
      <alignment horizontal="center" vertical="top"/>
      <protection/>
    </xf>
    <xf numFmtId="0" fontId="7" fillId="37" borderId="11" xfId="61" applyNumberFormat="1" applyFont="1" applyFill="1" applyBorder="1" applyAlignment="1" applyProtection="1">
      <alignment horizontal="center" vertical="top"/>
      <protection/>
    </xf>
    <xf numFmtId="0" fontId="4" fillId="37" borderId="20" xfId="61" applyNumberFormat="1" applyFont="1" applyFill="1" applyBorder="1" applyAlignment="1" applyProtection="1">
      <alignment horizontal="left" vertical="top"/>
      <protection/>
    </xf>
    <xf numFmtId="0" fontId="4" fillId="37" borderId="11" xfId="61" applyNumberFormat="1" applyFont="1" applyFill="1" applyBorder="1" applyAlignment="1" applyProtection="1">
      <alignment horizontal="center" vertical="top"/>
      <protection/>
    </xf>
    <xf numFmtId="0" fontId="4" fillId="37" borderId="11" xfId="61" applyNumberFormat="1" applyFont="1" applyFill="1" applyBorder="1" applyAlignment="1" applyProtection="1">
      <alignment horizontal="left" vertical="top"/>
      <protection/>
    </xf>
    <xf numFmtId="0" fontId="4" fillId="37" borderId="12" xfId="61" applyNumberFormat="1" applyFont="1" applyFill="1" applyBorder="1" applyAlignment="1" applyProtection="1">
      <alignment horizontal="left" vertical="top"/>
      <protection/>
    </xf>
    <xf numFmtId="0" fontId="4" fillId="37" borderId="25" xfId="61" applyNumberFormat="1" applyFont="1" applyFill="1" applyBorder="1" applyAlignment="1" applyProtection="1">
      <alignment horizontal="center" vertical="top"/>
      <protection/>
    </xf>
    <xf numFmtId="0" fontId="4" fillId="37" borderId="12" xfId="61" applyNumberFormat="1" applyFont="1" applyFill="1" applyBorder="1" applyAlignment="1" applyProtection="1">
      <alignment horizontal="center" vertical="top"/>
      <protection/>
    </xf>
    <xf numFmtId="0" fontId="2" fillId="37" borderId="20" xfId="66" applyFont="1" applyFill="1" applyBorder="1" applyAlignment="1" applyProtection="1">
      <alignment horizontal="center" vertical="top"/>
      <protection/>
    </xf>
    <xf numFmtId="0" fontId="4" fillId="37" borderId="20" xfId="61" applyNumberFormat="1" applyFont="1" applyFill="1" applyBorder="1" applyAlignment="1" applyProtection="1">
      <alignment horizontal="left" vertical="top"/>
      <protection locked="0"/>
    </xf>
    <xf numFmtId="0" fontId="4" fillId="37" borderId="11" xfId="61" applyNumberFormat="1" applyFont="1" applyFill="1" applyBorder="1" applyAlignment="1" applyProtection="1">
      <alignment horizontal="left" vertical="top"/>
      <protection locked="0"/>
    </xf>
    <xf numFmtId="0" fontId="4" fillId="37" borderId="12" xfId="61" applyNumberFormat="1" applyFont="1" applyFill="1" applyBorder="1" applyAlignment="1" applyProtection="1">
      <alignment horizontal="left" vertical="top"/>
      <protection locked="0"/>
    </xf>
    <xf numFmtId="0" fontId="4" fillId="37" borderId="25" xfId="61" applyNumberFormat="1" applyFont="1" applyFill="1" applyBorder="1" applyAlignment="1" applyProtection="1">
      <alignment horizontal="center" vertical="top"/>
      <protection locked="0"/>
    </xf>
    <xf numFmtId="0" fontId="4" fillId="37" borderId="11" xfId="61" applyNumberFormat="1" applyFont="1" applyFill="1" applyBorder="1" applyAlignment="1" applyProtection="1">
      <alignment horizontal="center" vertical="top"/>
      <protection locked="0"/>
    </xf>
    <xf numFmtId="0" fontId="4" fillId="37" borderId="20" xfId="61" applyNumberFormat="1" applyFont="1" applyFill="1" applyBorder="1" applyAlignment="1" applyProtection="1">
      <alignment horizontal="center" vertical="top"/>
      <protection locked="0"/>
    </xf>
    <xf numFmtId="0" fontId="7" fillId="37" borderId="11" xfId="61" applyNumberFormat="1" applyFont="1" applyFill="1" applyBorder="1" applyAlignment="1" applyProtection="1">
      <alignment horizontal="left" vertical="top" wrapText="1"/>
      <protection/>
    </xf>
    <xf numFmtId="165" fontId="11" fillId="37" borderId="20" xfId="0" applyNumberFormat="1" applyFont="1" applyFill="1" applyBorder="1" applyAlignment="1" applyProtection="1">
      <alignment/>
      <protection/>
    </xf>
    <xf numFmtId="165" fontId="11" fillId="37" borderId="11" xfId="0" applyNumberFormat="1" applyFont="1" applyFill="1" applyBorder="1" applyAlignment="1" applyProtection="1">
      <alignment/>
      <protection/>
    </xf>
    <xf numFmtId="165" fontId="11" fillId="37" borderId="12" xfId="0" applyNumberFormat="1" applyFont="1" applyFill="1" applyBorder="1" applyAlignment="1" applyProtection="1">
      <alignment/>
      <protection/>
    </xf>
    <xf numFmtId="165" fontId="11" fillId="37" borderId="25" xfId="0" applyNumberFormat="1" applyFont="1" applyFill="1" applyBorder="1" applyAlignment="1" applyProtection="1">
      <alignment/>
      <protection/>
    </xf>
    <xf numFmtId="0" fontId="9" fillId="37" borderId="33" xfId="0" applyFont="1" applyFill="1" applyBorder="1" applyAlignment="1" applyProtection="1">
      <alignment/>
      <protection/>
    </xf>
    <xf numFmtId="165" fontId="11" fillId="37" borderId="66" xfId="0" applyNumberFormat="1" applyFont="1" applyFill="1" applyBorder="1" applyAlignment="1" applyProtection="1">
      <alignment/>
      <protection/>
    </xf>
    <xf numFmtId="165" fontId="11" fillId="37" borderId="30" xfId="0" applyNumberFormat="1" applyFont="1" applyFill="1" applyBorder="1" applyAlignment="1" applyProtection="1">
      <alignment/>
      <protection/>
    </xf>
    <xf numFmtId="165" fontId="11" fillId="37" borderId="67" xfId="0" applyNumberFormat="1" applyFont="1" applyFill="1" applyBorder="1" applyAlignment="1" applyProtection="1">
      <alignment/>
      <protection/>
    </xf>
    <xf numFmtId="165" fontId="11" fillId="37" borderId="73" xfId="0" applyNumberFormat="1" applyFont="1" applyFill="1" applyBorder="1" applyAlignment="1" applyProtection="1">
      <alignment/>
      <protection/>
    </xf>
    <xf numFmtId="0" fontId="3" fillId="37" borderId="39" xfId="0" applyFont="1" applyFill="1" applyBorder="1" applyAlignment="1" applyProtection="1">
      <alignment horizontal="center"/>
      <protection locked="0"/>
    </xf>
    <xf numFmtId="0" fontId="3" fillId="37" borderId="45" xfId="0" applyFont="1" applyFill="1" applyBorder="1" applyAlignment="1" applyProtection="1">
      <alignment horizontal="center"/>
      <protection locked="0"/>
    </xf>
    <xf numFmtId="0" fontId="10" fillId="37" borderId="36" xfId="0" applyFont="1" applyFill="1" applyBorder="1" applyAlignment="1" applyProtection="1">
      <alignment horizontal="center" vertical="center"/>
      <protection/>
    </xf>
    <xf numFmtId="0" fontId="10" fillId="37" borderId="37" xfId="0" applyFont="1" applyFill="1" applyBorder="1" applyAlignment="1" applyProtection="1">
      <alignment horizontal="center" vertical="center"/>
      <protection/>
    </xf>
    <xf numFmtId="0" fontId="10" fillId="37" borderId="22" xfId="0" applyFont="1" applyFill="1" applyBorder="1" applyAlignment="1" applyProtection="1">
      <alignment vertical="center"/>
      <protection/>
    </xf>
    <xf numFmtId="49" fontId="23" fillId="37" borderId="22" xfId="0" applyNumberFormat="1" applyFont="1" applyFill="1" applyBorder="1" applyAlignment="1" applyProtection="1">
      <alignment vertical="center"/>
      <protection/>
    </xf>
    <xf numFmtId="0" fontId="23" fillId="37" borderId="22" xfId="0" applyNumberFormat="1" applyFont="1" applyFill="1" applyBorder="1" applyAlignment="1" applyProtection="1">
      <alignment vertical="center"/>
      <protection/>
    </xf>
    <xf numFmtId="0" fontId="23" fillId="37" borderId="22" xfId="61" applyNumberFormat="1" applyFont="1" applyFill="1" applyBorder="1" applyAlignment="1" applyProtection="1">
      <alignment vertical="center"/>
      <protection/>
    </xf>
    <xf numFmtId="0" fontId="23" fillId="37" borderId="27" xfId="0" applyNumberFormat="1" applyFont="1" applyFill="1" applyBorder="1" applyAlignment="1" applyProtection="1">
      <alignment vertical="center"/>
      <protection/>
    </xf>
    <xf numFmtId="0" fontId="40" fillId="37" borderId="34" xfId="0" applyFont="1" applyFill="1" applyBorder="1" applyAlignment="1" applyProtection="1">
      <alignment horizontal="center" vertical="top"/>
      <protection/>
    </xf>
    <xf numFmtId="165" fontId="40" fillId="37" borderId="32" xfId="0" applyNumberFormat="1" applyFont="1" applyFill="1" applyBorder="1" applyAlignment="1" applyProtection="1">
      <alignment horizontal="center" vertical="top"/>
      <protection/>
    </xf>
    <xf numFmtId="0" fontId="40" fillId="37" borderId="54" xfId="0" applyFont="1" applyFill="1" applyBorder="1" applyAlignment="1" applyProtection="1">
      <alignment horizontal="center" vertical="top"/>
      <protection locked="0"/>
    </xf>
    <xf numFmtId="0" fontId="40" fillId="37" borderId="55" xfId="0" applyFont="1" applyFill="1" applyBorder="1" applyAlignment="1" applyProtection="1">
      <alignment horizontal="center" vertical="top" wrapText="1"/>
      <protection locked="0"/>
    </xf>
    <xf numFmtId="0" fontId="40" fillId="37" borderId="54" xfId="0" applyFont="1" applyFill="1" applyBorder="1" applyAlignment="1" applyProtection="1">
      <alignment horizontal="center" vertical="top" wrapText="1"/>
      <protection locked="0"/>
    </xf>
    <xf numFmtId="0" fontId="40" fillId="37" borderId="29" xfId="0" applyFont="1" applyFill="1" applyBorder="1" applyAlignment="1" applyProtection="1">
      <alignment horizontal="center" vertical="top" wrapText="1"/>
      <protection locked="0"/>
    </xf>
    <xf numFmtId="0" fontId="40" fillId="37" borderId="20" xfId="0" applyFont="1" applyFill="1" applyBorder="1" applyAlignment="1" applyProtection="1">
      <alignment horizontal="center" vertical="top"/>
      <protection/>
    </xf>
    <xf numFmtId="165" fontId="40" fillId="37" borderId="12" xfId="0" applyNumberFormat="1" applyFont="1" applyFill="1" applyBorder="1" applyAlignment="1" applyProtection="1">
      <alignment horizontal="center" vertical="top"/>
      <protection/>
    </xf>
    <xf numFmtId="0" fontId="40" fillId="37" borderId="20" xfId="0" applyFont="1" applyFill="1" applyBorder="1" applyAlignment="1" applyProtection="1">
      <alignment vertical="top" wrapText="1"/>
      <protection locked="0"/>
    </xf>
    <xf numFmtId="0" fontId="39" fillId="37" borderId="12" xfId="0" applyFont="1" applyFill="1" applyBorder="1" applyAlignment="1" applyProtection="1">
      <alignment horizontal="center" vertical="top" wrapText="1"/>
      <protection locked="0"/>
    </xf>
    <xf numFmtId="0" fontId="40" fillId="37" borderId="25" xfId="0" applyFont="1" applyFill="1" applyBorder="1" applyAlignment="1" applyProtection="1">
      <alignment horizontal="center" vertical="top" wrapText="1"/>
      <protection locked="0"/>
    </xf>
    <xf numFmtId="0" fontId="40" fillId="37" borderId="12" xfId="0" applyFont="1" applyFill="1" applyBorder="1" applyAlignment="1" applyProtection="1">
      <alignment horizontal="center" vertical="top" wrapText="1"/>
      <protection locked="0"/>
    </xf>
    <xf numFmtId="0" fontId="40" fillId="37" borderId="66" xfId="0" applyFont="1" applyFill="1" applyBorder="1" applyAlignment="1" applyProtection="1">
      <alignment vertical="top" wrapText="1"/>
      <protection locked="0"/>
    </xf>
    <xf numFmtId="0" fontId="39" fillId="37" borderId="25" xfId="0" applyFont="1" applyFill="1" applyBorder="1" applyAlignment="1" applyProtection="1">
      <alignment horizontal="center" vertical="top" wrapText="1"/>
      <protection locked="0"/>
    </xf>
    <xf numFmtId="0" fontId="39" fillId="37" borderId="47" xfId="0" applyFont="1" applyFill="1" applyBorder="1" applyAlignment="1" applyProtection="1">
      <alignment horizontal="center" vertical="top" wrapText="1"/>
      <protection locked="0"/>
    </xf>
    <xf numFmtId="0" fontId="39" fillId="37" borderId="16" xfId="0" applyFont="1" applyFill="1" applyBorder="1" applyAlignment="1" applyProtection="1">
      <alignment horizontal="center" vertical="top" wrapText="1"/>
      <protection locked="0"/>
    </xf>
    <xf numFmtId="49" fontId="2" fillId="37" borderId="50" xfId="61" applyNumberFormat="1" applyFont="1" applyFill="1" applyBorder="1" applyAlignment="1" applyProtection="1">
      <alignment horizontal="left" vertical="top"/>
      <protection/>
    </xf>
    <xf numFmtId="49" fontId="4" fillId="37" borderId="0" xfId="61" applyNumberFormat="1" applyFont="1" applyFill="1" applyBorder="1" applyAlignment="1" applyProtection="1">
      <alignment horizontal="left" vertical="top"/>
      <protection/>
    </xf>
    <xf numFmtId="49" fontId="4" fillId="37" borderId="0" xfId="61" applyNumberFormat="1" applyFont="1" applyFill="1" applyBorder="1" applyAlignment="1" applyProtection="1" quotePrefix="1">
      <alignment horizontal="center" vertical="top"/>
      <protection/>
    </xf>
    <xf numFmtId="49" fontId="7" fillId="37" borderId="11" xfId="61" applyNumberFormat="1" applyFont="1" applyFill="1" applyBorder="1" applyAlignment="1" applyProtection="1">
      <alignment horizontal="center" vertical="center"/>
      <protection/>
    </xf>
    <xf numFmtId="49" fontId="7" fillId="37" borderId="30" xfId="61" applyNumberFormat="1" applyFont="1" applyFill="1" applyBorder="1" applyAlignment="1" applyProtection="1">
      <alignment horizontal="center" vertical="top"/>
      <protection/>
    </xf>
    <xf numFmtId="49" fontId="4" fillId="37" borderId="20" xfId="61" applyNumberFormat="1" applyFont="1" applyFill="1" applyBorder="1" applyAlignment="1" applyProtection="1">
      <alignment horizontal="center" vertical="top"/>
      <protection/>
    </xf>
    <xf numFmtId="49" fontId="4" fillId="37" borderId="11" xfId="61" applyNumberFormat="1" applyFont="1" applyFill="1" applyBorder="1" applyAlignment="1" applyProtection="1">
      <alignment horizontal="left" vertical="top" wrapText="1"/>
      <protection/>
    </xf>
    <xf numFmtId="49" fontId="4" fillId="37" borderId="12" xfId="61" applyNumberFormat="1" applyFont="1" applyFill="1" applyBorder="1" applyAlignment="1" applyProtection="1">
      <alignment horizontal="center" vertical="top"/>
      <protection/>
    </xf>
    <xf numFmtId="49" fontId="7" fillId="37" borderId="25" xfId="61" applyNumberFormat="1" applyFont="1" applyFill="1" applyBorder="1" applyAlignment="1" applyProtection="1">
      <alignment horizontal="center" vertical="top"/>
      <protection/>
    </xf>
    <xf numFmtId="49" fontId="7" fillId="37" borderId="12" xfId="61" applyNumberFormat="1" applyFont="1" applyFill="1" applyBorder="1" applyAlignment="1" applyProtection="1">
      <alignment horizontal="center" vertical="top"/>
      <protection/>
    </xf>
    <xf numFmtId="49" fontId="7" fillId="37" borderId="20" xfId="61" applyNumberFormat="1" applyFont="1" applyFill="1" applyBorder="1" applyAlignment="1" applyProtection="1">
      <alignment horizontal="center" vertical="top"/>
      <protection/>
    </xf>
    <xf numFmtId="49" fontId="7" fillId="37" borderId="11" xfId="61" applyNumberFormat="1" applyFont="1" applyFill="1" applyBorder="1" applyAlignment="1" applyProtection="1">
      <alignment horizontal="center" vertical="top"/>
      <protection/>
    </xf>
    <xf numFmtId="0" fontId="0" fillId="37" borderId="74" xfId="0" applyFill="1" applyBorder="1" applyAlignment="1">
      <alignment/>
    </xf>
    <xf numFmtId="0" fontId="0" fillId="37" borderId="75" xfId="0" applyFill="1" applyBorder="1" applyAlignment="1">
      <alignment/>
    </xf>
    <xf numFmtId="0" fontId="0" fillId="37" borderId="76" xfId="0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5" xfId="0" applyFill="1" applyBorder="1" applyAlignment="1">
      <alignment/>
    </xf>
    <xf numFmtId="49" fontId="2" fillId="37" borderId="20" xfId="66" applyNumberFormat="1" applyFont="1" applyFill="1" applyBorder="1" applyAlignment="1" applyProtection="1">
      <alignment horizontal="center" vertical="top"/>
      <protection/>
    </xf>
    <xf numFmtId="0" fontId="0" fillId="37" borderId="74" xfId="0" applyFill="1" applyBorder="1" applyAlignment="1">
      <alignment horizontal="center" vertical="center"/>
    </xf>
    <xf numFmtId="0" fontId="0" fillId="37" borderId="75" xfId="0" applyFill="1" applyBorder="1" applyAlignment="1">
      <alignment horizontal="center" vertical="center"/>
    </xf>
    <xf numFmtId="0" fontId="0" fillId="37" borderId="76" xfId="0" applyFill="1" applyBorder="1" applyAlignment="1">
      <alignment horizontal="center" vertical="center"/>
    </xf>
    <xf numFmtId="0" fontId="0" fillId="37" borderId="33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49" fontId="7" fillId="37" borderId="11" xfId="61" applyNumberFormat="1" applyFont="1" applyFill="1" applyBorder="1" applyAlignment="1" applyProtection="1">
      <alignment horizontal="left" vertical="top" wrapText="1"/>
      <protection/>
    </xf>
    <xf numFmtId="0" fontId="3" fillId="0" borderId="58" xfId="61" applyNumberFormat="1" applyFont="1" applyFill="1" applyBorder="1" applyAlignment="1" applyProtection="1">
      <alignment horizontal="right" vertical="top" wrapText="1"/>
      <protection locked="0"/>
    </xf>
    <xf numFmtId="0" fontId="3" fillId="0" borderId="77" xfId="61" applyNumberFormat="1" applyFont="1" applyFill="1" applyBorder="1" applyAlignment="1" applyProtection="1">
      <alignment horizontal="right" vertical="top" wrapText="1"/>
      <protection locked="0"/>
    </xf>
    <xf numFmtId="0" fontId="3" fillId="0" borderId="77" xfId="61" applyNumberFormat="1" applyFont="1" applyFill="1" applyBorder="1" applyAlignment="1" applyProtection="1">
      <alignment horizontal="center" vertical="top" wrapText="1"/>
      <protection locked="0"/>
    </xf>
    <xf numFmtId="0" fontId="3" fillId="0" borderId="58" xfId="61" applyNumberFormat="1" applyFont="1" applyFill="1" applyBorder="1" applyAlignment="1" applyProtection="1">
      <alignment horizontal="center" vertical="top" wrapText="1"/>
      <protection locked="0"/>
    </xf>
    <xf numFmtId="0" fontId="3" fillId="0" borderId="78" xfId="61" applyNumberFormat="1" applyFont="1" applyFill="1" applyBorder="1" applyAlignment="1" applyProtection="1">
      <alignment horizontal="right" vertical="top" wrapText="1"/>
      <protection locked="0"/>
    </xf>
    <xf numFmtId="0" fontId="3" fillId="0" borderId="78" xfId="61" applyNumberFormat="1" applyFont="1" applyFill="1" applyBorder="1" applyAlignment="1" applyProtection="1">
      <alignment horizontal="center" vertical="top" wrapText="1"/>
      <protection locked="0"/>
    </xf>
    <xf numFmtId="0" fontId="3" fillId="0" borderId="17" xfId="61" applyNumberFormat="1" applyFont="1" applyFill="1" applyBorder="1" applyAlignment="1" applyProtection="1">
      <alignment horizontal="center" vertical="top" wrapText="1"/>
      <protection locked="0"/>
    </xf>
    <xf numFmtId="0" fontId="3" fillId="0" borderId="11" xfId="61" applyNumberFormat="1" applyFont="1" applyFill="1" applyBorder="1" applyAlignment="1" applyProtection="1">
      <alignment horizontal="right" vertical="top" wrapText="1"/>
      <protection locked="0"/>
    </xf>
    <xf numFmtId="0" fontId="2" fillId="0" borderId="58" xfId="66" applyFont="1" applyFill="1" applyBorder="1" applyAlignment="1" applyProtection="1">
      <alignment horizontal="left" vertical="top"/>
      <protection locked="0"/>
    </xf>
    <xf numFmtId="0" fontId="2" fillId="0" borderId="77" xfId="66" applyFont="1" applyFill="1" applyBorder="1" applyAlignment="1" applyProtection="1">
      <alignment horizontal="left" vertical="top"/>
      <protection locked="0"/>
    </xf>
    <xf numFmtId="0" fontId="2" fillId="0" borderId="79" xfId="66" applyFont="1" applyFill="1" applyBorder="1" applyAlignment="1" applyProtection="1">
      <alignment horizontal="left" vertical="top"/>
      <protection locked="0"/>
    </xf>
    <xf numFmtId="0" fontId="2" fillId="0" borderId="77" xfId="66" applyFont="1" applyFill="1" applyBorder="1" applyAlignment="1" applyProtection="1">
      <alignment horizontal="center" vertical="top"/>
      <protection locked="0"/>
    </xf>
    <xf numFmtId="0" fontId="2" fillId="0" borderId="80" xfId="66" applyFont="1" applyFill="1" applyBorder="1" applyAlignment="1" applyProtection="1">
      <alignment horizontal="left" vertical="top"/>
      <protection locked="0"/>
    </xf>
    <xf numFmtId="0" fontId="2" fillId="0" borderId="59" xfId="66" applyFont="1" applyFill="1" applyBorder="1" applyAlignment="1" applyProtection="1">
      <alignment horizontal="left" vertical="top"/>
      <protection locked="0"/>
    </xf>
    <xf numFmtId="0" fontId="3" fillId="0" borderId="0" xfId="54" applyFont="1" applyBorder="1" applyProtection="1">
      <alignment/>
      <protection locked="0"/>
    </xf>
    <xf numFmtId="0" fontId="7" fillId="37" borderId="62" xfId="0" applyFont="1" applyFill="1" applyBorder="1" applyAlignment="1" applyProtection="1">
      <alignment/>
      <protection/>
    </xf>
    <xf numFmtId="49" fontId="15" fillId="34" borderId="46" xfId="0" applyNumberFormat="1" applyFont="1" applyFill="1" applyBorder="1" applyAlignment="1" applyProtection="1">
      <alignment horizontal="left"/>
      <protection/>
    </xf>
    <xf numFmtId="49" fontId="15" fillId="34" borderId="48" xfId="0" applyNumberFormat="1" applyFont="1" applyFill="1" applyBorder="1" applyAlignment="1" applyProtection="1">
      <alignment horizontal="left"/>
      <protection/>
    </xf>
    <xf numFmtId="49" fontId="15" fillId="34" borderId="45" xfId="0" applyNumberFormat="1" applyFont="1" applyFill="1" applyBorder="1" applyAlignment="1" applyProtection="1">
      <alignment horizontal="left"/>
      <protection/>
    </xf>
    <xf numFmtId="49" fontId="15" fillId="34" borderId="16" xfId="0" applyNumberFormat="1" applyFont="1" applyFill="1" applyBorder="1" applyAlignment="1" applyProtection="1">
      <alignment horizontal="left"/>
      <protection/>
    </xf>
    <xf numFmtId="49" fontId="15" fillId="34" borderId="47" xfId="0" applyNumberFormat="1" applyFont="1" applyFill="1" applyBorder="1" applyAlignment="1" applyProtection="1">
      <alignment horizontal="left"/>
      <protection/>
    </xf>
    <xf numFmtId="49" fontId="15" fillId="34" borderId="68" xfId="0" applyNumberFormat="1" applyFont="1" applyFill="1" applyBorder="1" applyAlignment="1" applyProtection="1">
      <alignment horizontal="left"/>
      <protection/>
    </xf>
    <xf numFmtId="49" fontId="15" fillId="34" borderId="35" xfId="0" applyNumberFormat="1" applyFont="1" applyFill="1" applyBorder="1" applyAlignment="1" applyProtection="1">
      <alignment horizontal="left"/>
      <protection/>
    </xf>
    <xf numFmtId="49" fontId="15" fillId="34" borderId="69" xfId="0" applyNumberFormat="1" applyFont="1" applyFill="1" applyBorder="1" applyAlignment="1" applyProtection="1">
      <alignment horizontal="left"/>
      <protection/>
    </xf>
    <xf numFmtId="49" fontId="15" fillId="34" borderId="74" xfId="0" applyNumberFormat="1" applyFont="1" applyFill="1" applyBorder="1" applyAlignment="1" applyProtection="1">
      <alignment horizontal="left"/>
      <protection/>
    </xf>
    <xf numFmtId="49" fontId="15" fillId="34" borderId="75" xfId="0" applyNumberFormat="1" applyFont="1" applyFill="1" applyBorder="1" applyAlignment="1" applyProtection="1">
      <alignment horizontal="left"/>
      <protection/>
    </xf>
    <xf numFmtId="49" fontId="15" fillId="34" borderId="76" xfId="0" applyNumberFormat="1" applyFont="1" applyFill="1" applyBorder="1" applyAlignment="1" applyProtection="1">
      <alignment horizontal="left"/>
      <protection/>
    </xf>
    <xf numFmtId="49" fontId="15" fillId="34" borderId="39" xfId="0" applyNumberFormat="1" applyFont="1" applyFill="1" applyBorder="1" applyAlignment="1" applyProtection="1">
      <alignment horizontal="left"/>
      <protection/>
    </xf>
    <xf numFmtId="49" fontId="15" fillId="34" borderId="40" xfId="0" applyNumberFormat="1" applyFont="1" applyFill="1" applyBorder="1" applyAlignment="1" applyProtection="1">
      <alignment horizontal="left"/>
      <protection/>
    </xf>
    <xf numFmtId="0" fontId="10" fillId="0" borderId="50" xfId="0" applyFont="1" applyFill="1" applyBorder="1" applyAlignment="1" applyProtection="1">
      <alignment horizontal="center"/>
      <protection locked="0"/>
    </xf>
    <xf numFmtId="0" fontId="10" fillId="0" borderId="68" xfId="0" applyFont="1" applyFill="1" applyBorder="1" applyAlignment="1" applyProtection="1">
      <alignment horizontal="center"/>
      <protection locked="0"/>
    </xf>
    <xf numFmtId="0" fontId="10" fillId="0" borderId="35" xfId="0" applyFont="1" applyFill="1" applyBorder="1" applyAlignment="1" applyProtection="1">
      <alignment horizontal="center"/>
      <protection locked="0"/>
    </xf>
    <xf numFmtId="0" fontId="4" fillId="0" borderId="0" xfId="61" applyNumberFormat="1" applyFont="1" applyFill="1" applyBorder="1" applyAlignment="1" applyProtection="1">
      <alignment horizontal="center" vertical="top"/>
      <protection/>
    </xf>
    <xf numFmtId="0" fontId="10" fillId="34" borderId="38" xfId="0" applyFont="1" applyFill="1" applyBorder="1" applyAlignment="1" applyProtection="1">
      <alignment horizontal="center" vertical="center"/>
      <protection/>
    </xf>
    <xf numFmtId="0" fontId="10" fillId="34" borderId="50" xfId="0" applyFont="1" applyFill="1" applyBorder="1" applyAlignment="1" applyProtection="1">
      <alignment horizontal="center" vertical="center"/>
      <protection/>
    </xf>
    <xf numFmtId="0" fontId="10" fillId="34" borderId="81" xfId="0" applyFont="1" applyFill="1" applyBorder="1" applyAlignment="1" applyProtection="1">
      <alignment horizontal="center" vertical="center"/>
      <protection/>
    </xf>
    <xf numFmtId="0" fontId="10" fillId="34" borderId="34" xfId="0" applyFont="1" applyFill="1" applyBorder="1" applyAlignment="1" applyProtection="1">
      <alignment horizontal="center" vertical="center"/>
      <protection/>
    </xf>
    <xf numFmtId="0" fontId="10" fillId="34" borderId="31" xfId="0" applyFont="1" applyFill="1" applyBorder="1" applyAlignment="1" applyProtection="1">
      <alignment horizontal="center" vertical="center"/>
      <protection/>
    </xf>
    <xf numFmtId="0" fontId="10" fillId="34" borderId="82" xfId="0" applyFont="1" applyFill="1" applyBorder="1" applyAlignment="1" applyProtection="1">
      <alignment horizontal="center" vertical="center"/>
      <protection/>
    </xf>
    <xf numFmtId="49" fontId="15" fillId="34" borderId="20" xfId="0" applyNumberFormat="1" applyFont="1" applyFill="1" applyBorder="1" applyAlignment="1" applyProtection="1">
      <alignment horizontal="left"/>
      <protection/>
    </xf>
    <xf numFmtId="49" fontId="15" fillId="34" borderId="11" xfId="0" applyNumberFormat="1" applyFont="1" applyFill="1" applyBorder="1" applyAlignment="1" applyProtection="1">
      <alignment horizontal="left"/>
      <protection/>
    </xf>
    <xf numFmtId="49" fontId="15" fillId="34" borderId="12" xfId="0" applyNumberFormat="1" applyFont="1" applyFill="1" applyBorder="1" applyAlignment="1" applyProtection="1">
      <alignment horizontal="left"/>
      <protection/>
    </xf>
    <xf numFmtId="0" fontId="10" fillId="34" borderId="64" xfId="0" applyFont="1" applyFill="1" applyBorder="1" applyAlignment="1" applyProtection="1">
      <alignment horizontal="center" vertical="center"/>
      <protection/>
    </xf>
    <xf numFmtId="0" fontId="10" fillId="34" borderId="51" xfId="0" applyFont="1" applyFill="1" applyBorder="1" applyAlignment="1" applyProtection="1">
      <alignment horizontal="center" vertical="center"/>
      <protection/>
    </xf>
    <xf numFmtId="0" fontId="10" fillId="34" borderId="83" xfId="0" applyFont="1" applyFill="1" applyBorder="1" applyAlignment="1" applyProtection="1">
      <alignment horizontal="center" vertical="center"/>
      <protection/>
    </xf>
    <xf numFmtId="0" fontId="10" fillId="34" borderId="32" xfId="0" applyFont="1" applyFill="1" applyBorder="1" applyAlignment="1" applyProtection="1">
      <alignment horizontal="center" vertical="center"/>
      <protection/>
    </xf>
    <xf numFmtId="0" fontId="23" fillId="37" borderId="29" xfId="0" applyNumberFormat="1" applyFont="1" applyFill="1" applyBorder="1" applyAlignment="1" applyProtection="1">
      <alignment horizontal="center" vertical="center" wrapText="1"/>
      <protection/>
    </xf>
    <xf numFmtId="0" fontId="23" fillId="37" borderId="55" xfId="0" applyNumberFormat="1" applyFont="1" applyFill="1" applyBorder="1" applyAlignment="1" applyProtection="1">
      <alignment horizontal="center" vertical="center" wrapText="1"/>
      <protection/>
    </xf>
    <xf numFmtId="0" fontId="23" fillId="37" borderId="11" xfId="0" applyNumberFormat="1" applyFont="1" applyFill="1" applyBorder="1" applyAlignment="1" applyProtection="1">
      <alignment horizontal="center" vertical="center" wrapText="1"/>
      <protection/>
    </xf>
    <xf numFmtId="0" fontId="23" fillId="37" borderId="12" xfId="0" applyNumberFormat="1" applyFont="1" applyFill="1" applyBorder="1" applyAlignment="1" applyProtection="1">
      <alignment horizontal="center" vertical="center" wrapText="1"/>
      <protection/>
    </xf>
    <xf numFmtId="0" fontId="10" fillId="34" borderId="30" xfId="0" applyFont="1" applyFill="1" applyBorder="1" applyAlignment="1" applyProtection="1">
      <alignment horizontal="center" vertical="top"/>
      <protection/>
    </xf>
    <xf numFmtId="0" fontId="10" fillId="0" borderId="35" xfId="0" applyFont="1" applyFill="1" applyBorder="1" applyAlignment="1" applyProtection="1">
      <alignment horizontal="left"/>
      <protection locked="0"/>
    </xf>
    <xf numFmtId="0" fontId="10" fillId="0" borderId="16" xfId="0" applyFont="1" applyFill="1" applyBorder="1" applyAlignment="1" applyProtection="1">
      <alignment horizontal="left"/>
      <protection locked="0"/>
    </xf>
    <xf numFmtId="0" fontId="10" fillId="34" borderId="46" xfId="0" applyFont="1" applyFill="1" applyBorder="1" applyAlignment="1" applyProtection="1">
      <alignment horizontal="center"/>
      <protection/>
    </xf>
    <xf numFmtId="0" fontId="10" fillId="34" borderId="48" xfId="0" applyFont="1" applyFill="1" applyBorder="1" applyAlignment="1" applyProtection="1">
      <alignment horizontal="center"/>
      <protection/>
    </xf>
    <xf numFmtId="0" fontId="10" fillId="34" borderId="49" xfId="0" applyFont="1" applyFill="1" applyBorder="1" applyAlignment="1" applyProtection="1">
      <alignment horizontal="center"/>
      <protection/>
    </xf>
    <xf numFmtId="0" fontId="10" fillId="34" borderId="46" xfId="0" applyFont="1" applyFill="1" applyBorder="1" applyAlignment="1" applyProtection="1">
      <alignment horizontal="center" vertical="center"/>
      <protection/>
    </xf>
    <xf numFmtId="0" fontId="10" fillId="34" borderId="48" xfId="0" applyFont="1" applyFill="1" applyBorder="1" applyAlignment="1" applyProtection="1">
      <alignment horizontal="center" vertical="center"/>
      <protection/>
    </xf>
    <xf numFmtId="0" fontId="10" fillId="34" borderId="26" xfId="0" applyFont="1" applyFill="1" applyBorder="1" applyAlignment="1" applyProtection="1">
      <alignment horizontal="center" vertical="center"/>
      <protection/>
    </xf>
    <xf numFmtId="0" fontId="10" fillId="34" borderId="39" xfId="0" applyFont="1" applyFill="1" applyBorder="1" applyAlignment="1" applyProtection="1">
      <alignment horizontal="center" vertical="center"/>
      <protection/>
    </xf>
    <xf numFmtId="0" fontId="10" fillId="34" borderId="40" xfId="0" applyFont="1" applyFill="1" applyBorder="1" applyAlignment="1" applyProtection="1">
      <alignment horizontal="center" vertical="center"/>
      <protection/>
    </xf>
    <xf numFmtId="0" fontId="10" fillId="34" borderId="23" xfId="0" applyFont="1" applyFill="1" applyBorder="1" applyAlignment="1" applyProtection="1">
      <alignment horizontal="center" vertical="center"/>
      <protection/>
    </xf>
    <xf numFmtId="0" fontId="10" fillId="34" borderId="36" xfId="0" applyFont="1" applyFill="1" applyBorder="1" applyAlignment="1" applyProtection="1">
      <alignment horizontal="center"/>
      <protection/>
    </xf>
    <xf numFmtId="0" fontId="10" fillId="34" borderId="40" xfId="0" applyFont="1" applyFill="1" applyBorder="1" applyAlignment="1" applyProtection="1">
      <alignment horizontal="center"/>
      <protection/>
    </xf>
    <xf numFmtId="0" fontId="10" fillId="34" borderId="41" xfId="0" applyFont="1" applyFill="1" applyBorder="1" applyAlignment="1" applyProtection="1">
      <alignment horizontal="center"/>
      <protection/>
    </xf>
    <xf numFmtId="0" fontId="10" fillId="34" borderId="37" xfId="0" applyFont="1" applyFill="1" applyBorder="1" applyAlignment="1" applyProtection="1">
      <alignment horizontal="center"/>
      <protection/>
    </xf>
    <xf numFmtId="0" fontId="10" fillId="34" borderId="39" xfId="0" applyFont="1" applyFill="1" applyBorder="1" applyAlignment="1" applyProtection="1">
      <alignment horizontal="center"/>
      <protection/>
    </xf>
    <xf numFmtId="0" fontId="10" fillId="34" borderId="11" xfId="0" applyFont="1" applyFill="1" applyBorder="1" applyAlignment="1" applyProtection="1">
      <alignment horizontal="center" vertical="top"/>
      <protection/>
    </xf>
    <xf numFmtId="0" fontId="10" fillId="34" borderId="12" xfId="0" applyFont="1" applyFill="1" applyBorder="1" applyAlignment="1" applyProtection="1">
      <alignment horizontal="center" vertical="top"/>
      <protection/>
    </xf>
    <xf numFmtId="0" fontId="10" fillId="37" borderId="83" xfId="0" applyFont="1" applyFill="1" applyBorder="1" applyAlignment="1" applyProtection="1">
      <alignment horizontal="center"/>
      <protection/>
    </xf>
    <xf numFmtId="0" fontId="10" fillId="37" borderId="31" xfId="0" applyFont="1" applyFill="1" applyBorder="1" applyAlignment="1" applyProtection="1">
      <alignment horizontal="center"/>
      <protection/>
    </xf>
    <xf numFmtId="0" fontId="10" fillId="37" borderId="32" xfId="0" applyFont="1" applyFill="1" applyBorder="1" applyAlignment="1" applyProtection="1">
      <alignment horizontal="center"/>
      <protection/>
    </xf>
    <xf numFmtId="0" fontId="10" fillId="37" borderId="34" xfId="0" applyFont="1" applyFill="1" applyBorder="1" applyAlignment="1" applyProtection="1">
      <alignment horizontal="center"/>
      <protection/>
    </xf>
    <xf numFmtId="0" fontId="10" fillId="37" borderId="82" xfId="0" applyFont="1" applyFill="1" applyBorder="1" applyAlignment="1" applyProtection="1">
      <alignment horizontal="center"/>
      <protection/>
    </xf>
    <xf numFmtId="0" fontId="10" fillId="34" borderId="30" xfId="0" applyNumberFormat="1" applyFont="1" applyFill="1" applyBorder="1" applyAlignment="1" applyProtection="1">
      <alignment horizontal="center" vertical="top"/>
      <protection/>
    </xf>
    <xf numFmtId="0" fontId="10" fillId="34" borderId="29" xfId="0" applyNumberFormat="1" applyFont="1" applyFill="1" applyBorder="1" applyAlignment="1" applyProtection="1">
      <alignment horizontal="center" vertical="top"/>
      <protection/>
    </xf>
    <xf numFmtId="0" fontId="10" fillId="34" borderId="19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49" fontId="15" fillId="34" borderId="21" xfId="0" applyNumberFormat="1" applyFont="1" applyFill="1" applyBorder="1" applyAlignment="1" applyProtection="1">
      <alignment horizontal="left"/>
      <protection/>
    </xf>
    <xf numFmtId="49" fontId="15" fillId="34" borderId="22" xfId="0" applyNumberFormat="1" applyFont="1" applyFill="1" applyBorder="1" applyAlignment="1" applyProtection="1">
      <alignment horizontal="left"/>
      <protection/>
    </xf>
    <xf numFmtId="49" fontId="15" fillId="34" borderId="27" xfId="0" applyNumberFormat="1" applyFont="1" applyFill="1" applyBorder="1" applyAlignment="1" applyProtection="1">
      <alignment horizontal="left"/>
      <protection/>
    </xf>
    <xf numFmtId="49" fontId="15" fillId="34" borderId="54" xfId="0" applyNumberFormat="1" applyFont="1" applyFill="1" applyBorder="1" applyAlignment="1" applyProtection="1">
      <alignment horizontal="left"/>
      <protection/>
    </xf>
    <xf numFmtId="49" fontId="15" fillId="34" borderId="29" xfId="0" applyNumberFormat="1" applyFont="1" applyFill="1" applyBorder="1" applyAlignment="1" applyProtection="1">
      <alignment horizontal="left"/>
      <protection/>
    </xf>
    <xf numFmtId="49" fontId="15" fillId="34" borderId="55" xfId="0" applyNumberFormat="1" applyFont="1" applyFill="1" applyBorder="1" applyAlignment="1" applyProtection="1">
      <alignment horizontal="left"/>
      <protection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37" borderId="74" xfId="0" applyFont="1" applyFill="1" applyBorder="1" applyAlignment="1" applyProtection="1">
      <alignment horizontal="center"/>
      <protection/>
    </xf>
    <xf numFmtId="0" fontId="10" fillId="37" borderId="75" xfId="0" applyFont="1" applyFill="1" applyBorder="1" applyAlignment="1" applyProtection="1">
      <alignment horizontal="center"/>
      <protection/>
    </xf>
    <xf numFmtId="0" fontId="10" fillId="37" borderId="73" xfId="0" applyFont="1" applyFill="1" applyBorder="1" applyAlignment="1" applyProtection="1">
      <alignment horizontal="center"/>
      <protection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8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10" fillId="34" borderId="21" xfId="0" applyFont="1" applyFill="1" applyBorder="1" applyAlignment="1" applyProtection="1">
      <alignment horizontal="center"/>
      <protection/>
    </xf>
    <xf numFmtId="0" fontId="10" fillId="34" borderId="22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37" borderId="84" xfId="0" applyFont="1" applyFill="1" applyBorder="1" applyAlignment="1" applyProtection="1">
      <alignment horizontal="center" vertical="center"/>
      <protection/>
    </xf>
    <xf numFmtId="0" fontId="10" fillId="37" borderId="85" xfId="0" applyFont="1" applyFill="1" applyBorder="1" applyAlignment="1" applyProtection="1">
      <alignment horizontal="center" vertical="center"/>
      <protection/>
    </xf>
    <xf numFmtId="0" fontId="10" fillId="37" borderId="86" xfId="0" applyFont="1" applyFill="1" applyBorder="1" applyAlignment="1" applyProtection="1">
      <alignment horizontal="center"/>
      <protection/>
    </xf>
    <xf numFmtId="0" fontId="10" fillId="37" borderId="76" xfId="0" applyFont="1" applyFill="1" applyBorder="1" applyAlignment="1" applyProtection="1">
      <alignment horizontal="center"/>
      <protection/>
    </xf>
    <xf numFmtId="0" fontId="10" fillId="37" borderId="84" xfId="0" applyFont="1" applyFill="1" applyBorder="1" applyAlignment="1" applyProtection="1">
      <alignment horizontal="center" vertical="center" textRotation="90"/>
      <protection/>
    </xf>
    <xf numFmtId="0" fontId="10" fillId="37" borderId="13" xfId="0" applyFont="1" applyFill="1" applyBorder="1" applyAlignment="1" applyProtection="1">
      <alignment horizontal="center" vertical="center" textRotation="90"/>
      <protection/>
    </xf>
    <xf numFmtId="0" fontId="10" fillId="37" borderId="52" xfId="0" applyFont="1" applyFill="1" applyBorder="1" applyAlignment="1" applyProtection="1">
      <alignment horizontal="center" vertical="center" textRotation="90"/>
      <protection/>
    </xf>
    <xf numFmtId="0" fontId="10" fillId="37" borderId="87" xfId="0" applyFont="1" applyFill="1" applyBorder="1" applyAlignment="1" applyProtection="1">
      <alignment horizontal="center" vertical="center" textRotation="90"/>
      <protection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37" borderId="39" xfId="0" applyFont="1" applyFill="1" applyBorder="1" applyAlignment="1" applyProtection="1">
      <alignment horizontal="center" vertical="top" wrapText="1"/>
      <protection/>
    </xf>
    <xf numFmtId="0" fontId="10" fillId="37" borderId="40" xfId="0" applyFont="1" applyFill="1" applyBorder="1" applyAlignment="1" applyProtection="1">
      <alignment horizontal="center" vertical="top" wrapText="1"/>
      <protection/>
    </xf>
    <xf numFmtId="0" fontId="10" fillId="37" borderId="41" xfId="0" applyFont="1" applyFill="1" applyBorder="1" applyAlignment="1" applyProtection="1">
      <alignment horizontal="center" vertical="top" wrapText="1"/>
      <protection/>
    </xf>
    <xf numFmtId="0" fontId="10" fillId="37" borderId="39" xfId="0" applyFont="1" applyFill="1" applyBorder="1" applyAlignment="1" applyProtection="1">
      <alignment horizontal="center" vertical="top" shrinkToFit="1"/>
      <protection/>
    </xf>
    <xf numFmtId="0" fontId="10" fillId="37" borderId="40" xfId="0" applyFont="1" applyFill="1" applyBorder="1" applyAlignment="1" applyProtection="1">
      <alignment horizontal="center" vertical="top" shrinkToFit="1"/>
      <protection/>
    </xf>
    <xf numFmtId="0" fontId="10" fillId="37" borderId="41" xfId="0" applyFont="1" applyFill="1" applyBorder="1" applyAlignment="1" applyProtection="1">
      <alignment horizontal="center" vertical="top" shrinkToFit="1"/>
      <protection/>
    </xf>
    <xf numFmtId="0" fontId="8" fillId="37" borderId="40" xfId="0" applyFont="1" applyFill="1" applyBorder="1" applyAlignment="1" applyProtection="1">
      <alignment/>
      <protection/>
    </xf>
    <xf numFmtId="0" fontId="8" fillId="37" borderId="41" xfId="0" applyFont="1" applyFill="1" applyBorder="1" applyAlignment="1" applyProtection="1">
      <alignment/>
      <protection/>
    </xf>
    <xf numFmtId="0" fontId="9" fillId="37" borderId="39" xfId="0" applyFont="1" applyFill="1" applyBorder="1" applyAlignment="1" applyProtection="1">
      <alignment horizontal="center"/>
      <protection/>
    </xf>
    <xf numFmtId="0" fontId="9" fillId="37" borderId="40" xfId="0" applyFont="1" applyFill="1" applyBorder="1" applyAlignment="1" applyProtection="1">
      <alignment horizontal="center"/>
      <protection/>
    </xf>
    <xf numFmtId="0" fontId="9" fillId="37" borderId="41" xfId="0" applyFont="1" applyFill="1" applyBorder="1" applyAlignment="1" applyProtection="1">
      <alignment horizontal="center"/>
      <protection/>
    </xf>
    <xf numFmtId="0" fontId="10" fillId="34" borderId="11" xfId="0" applyNumberFormat="1" applyFont="1" applyFill="1" applyBorder="1" applyAlignment="1" applyProtection="1">
      <alignment horizontal="center" vertical="top"/>
      <protection/>
    </xf>
    <xf numFmtId="0" fontId="3" fillId="37" borderId="88" xfId="0" applyFont="1" applyFill="1" applyBorder="1" applyAlignment="1" applyProtection="1">
      <alignment horizontal="center" vertical="center" textRotation="90"/>
      <protection/>
    </xf>
    <xf numFmtId="0" fontId="3" fillId="37" borderId="89" xfId="0" applyFont="1" applyFill="1" applyBorder="1" applyAlignment="1" applyProtection="1">
      <alignment horizontal="center" vertical="center" textRotation="90"/>
      <protection/>
    </xf>
    <xf numFmtId="0" fontId="8" fillId="37" borderId="75" xfId="0" applyFont="1" applyFill="1" applyBorder="1" applyAlignment="1" applyProtection="1">
      <alignment/>
      <protection/>
    </xf>
    <xf numFmtId="0" fontId="8" fillId="37" borderId="76" xfId="0" applyFont="1" applyFill="1" applyBorder="1" applyAlignment="1" applyProtection="1">
      <alignment/>
      <protection/>
    </xf>
    <xf numFmtId="0" fontId="8" fillId="37" borderId="73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top"/>
      <protection locked="0"/>
    </xf>
    <xf numFmtId="0" fontId="9" fillId="0" borderId="12" xfId="0" applyFont="1" applyFill="1" applyBorder="1" applyAlignment="1" applyProtection="1">
      <alignment horizontal="center" vertical="top"/>
      <protection locked="0"/>
    </xf>
    <xf numFmtId="0" fontId="9" fillId="0" borderId="20" xfId="0" applyFont="1" applyFill="1" applyBorder="1" applyAlignment="1" applyProtection="1">
      <alignment horizontal="left" vertical="top" wrapText="1"/>
      <protection locked="0"/>
    </xf>
    <xf numFmtId="0" fontId="9" fillId="0" borderId="11" xfId="0" applyFont="1" applyFill="1" applyBorder="1" applyAlignment="1" applyProtection="1">
      <alignment horizontal="left" vertical="top" wrapText="1"/>
      <protection locked="0"/>
    </xf>
    <xf numFmtId="0" fontId="10" fillId="34" borderId="71" xfId="0" applyFont="1" applyFill="1" applyBorder="1" applyAlignment="1" applyProtection="1">
      <alignment horizontal="center"/>
      <protection/>
    </xf>
    <xf numFmtId="0" fontId="9" fillId="0" borderId="29" xfId="0" applyFont="1" applyFill="1" applyBorder="1" applyAlignment="1" applyProtection="1">
      <alignment horizontal="center" vertical="top"/>
      <protection locked="0"/>
    </xf>
    <xf numFmtId="0" fontId="9" fillId="0" borderId="55" xfId="0" applyFont="1" applyFill="1" applyBorder="1" applyAlignment="1" applyProtection="1">
      <alignment horizontal="center" vertical="top"/>
      <protection locked="0"/>
    </xf>
    <xf numFmtId="0" fontId="10" fillId="0" borderId="50" xfId="0" applyFont="1" applyFill="1" applyBorder="1" applyAlignment="1" applyProtection="1">
      <alignment horizontal="center"/>
      <protection locked="0"/>
    </xf>
    <xf numFmtId="0" fontId="10" fillId="0" borderId="68" xfId="0" applyFont="1" applyFill="1" applyBorder="1" applyAlignment="1" applyProtection="1">
      <alignment horizontal="center"/>
      <protection locked="0"/>
    </xf>
    <xf numFmtId="0" fontId="10" fillId="0" borderId="35" xfId="0" applyFont="1" applyFill="1" applyBorder="1" applyAlignment="1" applyProtection="1">
      <alignment horizontal="center"/>
      <protection locked="0"/>
    </xf>
    <xf numFmtId="0" fontId="10" fillId="0" borderId="21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left" vertical="top" wrapText="1"/>
      <protection locked="0"/>
    </xf>
    <xf numFmtId="0" fontId="9" fillId="0" borderId="22" xfId="0" applyFont="1" applyFill="1" applyBorder="1" applyAlignment="1" applyProtection="1">
      <alignment horizontal="left" vertical="top" wrapText="1"/>
      <protection locked="0"/>
    </xf>
    <xf numFmtId="0" fontId="9" fillId="0" borderId="22" xfId="0" applyFont="1" applyFill="1" applyBorder="1" applyAlignment="1" applyProtection="1">
      <alignment horizontal="center" vertical="top"/>
      <protection locked="0"/>
    </xf>
    <xf numFmtId="0" fontId="9" fillId="0" borderId="27" xfId="0" applyFont="1" applyFill="1" applyBorder="1" applyAlignment="1" applyProtection="1">
      <alignment horizontal="center" vertical="top"/>
      <protection locked="0"/>
    </xf>
    <xf numFmtId="0" fontId="9" fillId="0" borderId="54" xfId="0" applyFont="1" applyFill="1" applyBorder="1" applyAlignment="1" applyProtection="1">
      <alignment horizontal="left" vertical="top" wrapText="1"/>
      <protection locked="0"/>
    </xf>
    <xf numFmtId="0" fontId="9" fillId="0" borderId="29" xfId="0" applyFont="1" applyFill="1" applyBorder="1" applyAlignment="1" applyProtection="1">
      <alignment horizontal="left" vertical="top" wrapText="1"/>
      <protection locked="0"/>
    </xf>
    <xf numFmtId="0" fontId="10" fillId="0" borderId="69" xfId="0" applyFont="1" applyFill="1" applyBorder="1" applyAlignment="1" applyProtection="1">
      <alignment horizontal="center"/>
      <protection locked="0"/>
    </xf>
    <xf numFmtId="0" fontId="10" fillId="34" borderId="30" xfId="0" applyFont="1" applyFill="1" applyBorder="1" applyAlignment="1" applyProtection="1">
      <alignment horizontal="center" vertical="center" wrapText="1"/>
      <protection/>
    </xf>
    <xf numFmtId="0" fontId="10" fillId="34" borderId="90" xfId="0" applyFont="1" applyFill="1" applyBorder="1" applyAlignment="1" applyProtection="1">
      <alignment horizontal="center"/>
      <protection/>
    </xf>
    <xf numFmtId="0" fontId="10" fillId="34" borderId="62" xfId="0" applyFont="1" applyFill="1" applyBorder="1" applyAlignment="1" applyProtection="1">
      <alignment horizontal="center"/>
      <protection/>
    </xf>
    <xf numFmtId="0" fontId="10" fillId="34" borderId="66" xfId="0" applyFont="1" applyFill="1" applyBorder="1" applyAlignment="1" applyProtection="1">
      <alignment horizontal="center" vertical="center" wrapText="1"/>
      <protection/>
    </xf>
    <xf numFmtId="49" fontId="23" fillId="37" borderId="39" xfId="0" applyNumberFormat="1" applyFont="1" applyFill="1" applyBorder="1" applyAlignment="1" applyProtection="1">
      <alignment horizontal="center" vertical="center"/>
      <protection/>
    </xf>
    <xf numFmtId="49" fontId="23" fillId="37" borderId="40" xfId="0" applyNumberFormat="1" applyFont="1" applyFill="1" applyBorder="1" applyAlignment="1" applyProtection="1">
      <alignment horizontal="center" vertical="center"/>
      <protection/>
    </xf>
    <xf numFmtId="49" fontId="23" fillId="37" borderId="41" xfId="0" applyNumberFormat="1" applyFont="1" applyFill="1" applyBorder="1" applyAlignment="1" applyProtection="1">
      <alignment horizontal="center" vertical="center"/>
      <protection/>
    </xf>
    <xf numFmtId="0" fontId="10" fillId="34" borderId="67" xfId="0" applyFont="1" applyFill="1" applyBorder="1" applyAlignment="1" applyProtection="1">
      <alignment horizontal="center" vertical="top"/>
      <protection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10" fillId="37" borderId="51" xfId="0" applyFont="1" applyFill="1" applyBorder="1" applyAlignment="1" applyProtection="1">
      <alignment horizontal="center" vertical="center"/>
      <protection/>
    </xf>
    <xf numFmtId="0" fontId="23" fillId="37" borderId="29" xfId="61" applyNumberFormat="1" applyFont="1" applyFill="1" applyBorder="1" applyAlignment="1" applyProtection="1">
      <alignment horizontal="center" vertical="center"/>
      <protection/>
    </xf>
    <xf numFmtId="0" fontId="23" fillId="37" borderId="11" xfId="61" applyNumberFormat="1" applyFont="1" applyFill="1" applyBorder="1" applyAlignment="1" applyProtection="1">
      <alignment horizontal="center" vertical="center"/>
      <protection/>
    </xf>
    <xf numFmtId="0" fontId="23" fillId="37" borderId="37" xfId="0" applyNumberFormat="1" applyFont="1" applyFill="1" applyBorder="1" applyAlignment="1" applyProtection="1">
      <alignment horizontal="center" vertical="center"/>
      <protection/>
    </xf>
    <xf numFmtId="0" fontId="23" fillId="37" borderId="26" xfId="0" applyNumberFormat="1" applyFont="1" applyFill="1" applyBorder="1" applyAlignment="1" applyProtection="1">
      <alignment horizontal="center" vertical="center"/>
      <protection/>
    </xf>
    <xf numFmtId="0" fontId="23" fillId="37" borderId="37" xfId="61" applyNumberFormat="1" applyFont="1" applyFill="1" applyBorder="1" applyAlignment="1" applyProtection="1">
      <alignment horizontal="center" vertical="center"/>
      <protection/>
    </xf>
    <xf numFmtId="0" fontId="23" fillId="37" borderId="26" xfId="61" applyNumberFormat="1" applyFont="1" applyFill="1" applyBorder="1" applyAlignment="1" applyProtection="1">
      <alignment horizontal="center" vertical="center"/>
      <protection/>
    </xf>
    <xf numFmtId="0" fontId="10" fillId="37" borderId="37" xfId="0" applyFont="1" applyFill="1" applyBorder="1" applyAlignment="1" applyProtection="1">
      <alignment horizontal="center" vertical="center"/>
      <protection/>
    </xf>
    <xf numFmtId="0" fontId="10" fillId="37" borderId="26" xfId="0" applyFont="1" applyFill="1" applyBorder="1" applyAlignment="1" applyProtection="1">
      <alignment horizontal="center" vertical="center"/>
      <protection/>
    </xf>
    <xf numFmtId="0" fontId="10" fillId="37" borderId="86" xfId="0" applyFont="1" applyFill="1" applyBorder="1" applyAlignment="1" applyProtection="1">
      <alignment horizontal="center" vertical="center"/>
      <protection/>
    </xf>
    <xf numFmtId="0" fontId="10" fillId="37" borderId="75" xfId="0" applyFont="1" applyFill="1" applyBorder="1" applyAlignment="1" applyProtection="1">
      <alignment horizontal="center" vertical="center"/>
      <protection/>
    </xf>
    <xf numFmtId="0" fontId="10" fillId="37" borderId="76" xfId="0" applyFont="1" applyFill="1" applyBorder="1" applyAlignment="1" applyProtection="1">
      <alignment horizontal="center" vertical="center"/>
      <protection/>
    </xf>
    <xf numFmtId="0" fontId="10" fillId="37" borderId="91" xfId="0" applyFont="1" applyFill="1" applyBorder="1" applyAlignment="1" applyProtection="1">
      <alignment horizontal="center" vertical="center"/>
      <protection/>
    </xf>
    <xf numFmtId="0" fontId="10" fillId="37" borderId="35" xfId="0" applyFont="1" applyFill="1" applyBorder="1" applyAlignment="1" applyProtection="1">
      <alignment horizontal="center" vertical="center"/>
      <protection/>
    </xf>
    <xf numFmtId="0" fontId="10" fillId="37" borderId="69" xfId="0" applyFont="1" applyFill="1" applyBorder="1" applyAlignment="1" applyProtection="1">
      <alignment horizontal="center" vertical="center"/>
      <protection/>
    </xf>
    <xf numFmtId="0" fontId="23" fillId="37" borderId="37" xfId="61" applyNumberFormat="1" applyFont="1" applyFill="1" applyBorder="1" applyAlignment="1" applyProtection="1" quotePrefix="1">
      <alignment horizontal="center" vertical="center"/>
      <protection/>
    </xf>
    <xf numFmtId="0" fontId="23" fillId="37" borderId="26" xfId="61" applyNumberFormat="1" applyFont="1" applyFill="1" applyBorder="1" applyAlignment="1" applyProtection="1" quotePrefix="1">
      <alignment horizontal="center" vertical="center"/>
      <protection/>
    </xf>
    <xf numFmtId="0" fontId="10" fillId="34" borderId="61" xfId="0" applyFont="1" applyFill="1" applyBorder="1" applyAlignment="1" applyProtection="1">
      <alignment horizontal="center"/>
      <protection/>
    </xf>
    <xf numFmtId="49" fontId="15" fillId="34" borderId="39" xfId="0" applyNumberFormat="1" applyFont="1" applyFill="1" applyBorder="1" applyAlignment="1" applyProtection="1">
      <alignment horizontal="left"/>
      <protection/>
    </xf>
    <xf numFmtId="49" fontId="15" fillId="34" borderId="40" xfId="0" applyNumberFormat="1" applyFont="1" applyFill="1" applyBorder="1" applyAlignment="1" applyProtection="1">
      <alignment horizontal="left"/>
      <protection/>
    </xf>
    <xf numFmtId="49" fontId="10" fillId="34" borderId="20" xfId="0" applyNumberFormat="1" applyFont="1" applyFill="1" applyBorder="1" applyAlignment="1">
      <alignment horizontal="center"/>
    </xf>
    <xf numFmtId="49" fontId="10" fillId="34" borderId="11" xfId="0" applyNumberFormat="1" applyFont="1" applyFill="1" applyBorder="1" applyAlignment="1">
      <alignment horizontal="center"/>
    </xf>
    <xf numFmtId="49" fontId="23" fillId="37" borderId="38" xfId="0" applyNumberFormat="1" applyFont="1" applyFill="1" applyBorder="1" applyAlignment="1" applyProtection="1">
      <alignment horizontal="center" vertical="center"/>
      <protection/>
    </xf>
    <xf numFmtId="49" fontId="23" fillId="37" borderId="50" xfId="0" applyNumberFormat="1" applyFont="1" applyFill="1" applyBorder="1" applyAlignment="1" applyProtection="1">
      <alignment horizontal="center" vertical="center"/>
      <protection/>
    </xf>
    <xf numFmtId="49" fontId="23" fillId="37" borderId="51" xfId="0" applyNumberFormat="1" applyFont="1" applyFill="1" applyBorder="1" applyAlignment="1" applyProtection="1">
      <alignment horizontal="center" vertical="center"/>
      <protection/>
    </xf>
    <xf numFmtId="49" fontId="23" fillId="37" borderId="33" xfId="0" applyNumberFormat="1" applyFont="1" applyFill="1" applyBorder="1" applyAlignment="1" applyProtection="1">
      <alignment horizontal="center" vertical="center"/>
      <protection/>
    </xf>
    <xf numFmtId="49" fontId="23" fillId="37" borderId="0" xfId="0" applyNumberFormat="1" applyFont="1" applyFill="1" applyBorder="1" applyAlignment="1" applyProtection="1">
      <alignment horizontal="center" vertical="center"/>
      <protection/>
    </xf>
    <xf numFmtId="49" fontId="23" fillId="37" borderId="15" xfId="0" applyNumberFormat="1" applyFont="1" applyFill="1" applyBorder="1" applyAlignment="1" applyProtection="1">
      <alignment horizontal="center" vertical="center"/>
      <protection/>
    </xf>
    <xf numFmtId="49" fontId="23" fillId="37" borderId="34" xfId="0" applyNumberFormat="1" applyFont="1" applyFill="1" applyBorder="1" applyAlignment="1" applyProtection="1">
      <alignment horizontal="center" vertical="center"/>
      <protection/>
    </xf>
    <xf numFmtId="49" fontId="23" fillId="37" borderId="31" xfId="0" applyNumberFormat="1" applyFont="1" applyFill="1" applyBorder="1" applyAlignment="1" applyProtection="1">
      <alignment horizontal="center" vertical="center"/>
      <protection/>
    </xf>
    <xf numFmtId="49" fontId="23" fillId="37" borderId="32" xfId="0" applyNumberFormat="1" applyFont="1" applyFill="1" applyBorder="1" applyAlignment="1" applyProtection="1">
      <alignment horizontal="center" vertical="center"/>
      <protection/>
    </xf>
    <xf numFmtId="49" fontId="15" fillId="34" borderId="45" xfId="0" applyNumberFormat="1" applyFont="1" applyFill="1" applyBorder="1" applyAlignment="1" applyProtection="1">
      <alignment horizontal="left"/>
      <protection/>
    </xf>
    <xf numFmtId="49" fontId="15" fillId="34" borderId="16" xfId="0" applyNumberFormat="1" applyFont="1" applyFill="1" applyBorder="1" applyAlignment="1" applyProtection="1">
      <alignment horizontal="left"/>
      <protection/>
    </xf>
    <xf numFmtId="0" fontId="10" fillId="34" borderId="66" xfId="0" applyNumberFormat="1" applyFont="1" applyFill="1" applyBorder="1" applyAlignment="1" applyProtection="1">
      <alignment horizontal="center" vertical="top"/>
      <protection/>
    </xf>
    <xf numFmtId="0" fontId="10" fillId="34" borderId="20" xfId="0" applyNumberFormat="1" applyFont="1" applyFill="1" applyBorder="1" applyAlignment="1" applyProtection="1">
      <alignment horizontal="center" vertical="top"/>
      <protection/>
    </xf>
    <xf numFmtId="0" fontId="10" fillId="37" borderId="74" xfId="0" applyFont="1" applyFill="1" applyBorder="1" applyAlignment="1" applyProtection="1">
      <alignment horizontal="center" vertical="center" textRotation="90"/>
      <protection/>
    </xf>
    <xf numFmtId="0" fontId="10" fillId="37" borderId="73" xfId="0" applyFont="1" applyFill="1" applyBorder="1" applyAlignment="1" applyProtection="1">
      <alignment horizontal="center" vertical="center" textRotation="90"/>
      <protection/>
    </xf>
    <xf numFmtId="0" fontId="10" fillId="37" borderId="33" xfId="0" applyFont="1" applyFill="1" applyBorder="1" applyAlignment="1" applyProtection="1">
      <alignment horizontal="center" vertical="center" textRotation="90"/>
      <protection/>
    </xf>
    <xf numFmtId="0" fontId="10" fillId="37" borderId="65" xfId="0" applyFont="1" applyFill="1" applyBorder="1" applyAlignment="1" applyProtection="1">
      <alignment horizontal="center" vertical="center" textRotation="90"/>
      <protection/>
    </xf>
    <xf numFmtId="0" fontId="10" fillId="37" borderId="34" xfId="0" applyFont="1" applyFill="1" applyBorder="1" applyAlignment="1" applyProtection="1">
      <alignment horizontal="center" vertical="center" textRotation="90"/>
      <protection/>
    </xf>
    <xf numFmtId="0" fontId="10" fillId="37" borderId="82" xfId="0" applyFont="1" applyFill="1" applyBorder="1" applyAlignment="1" applyProtection="1">
      <alignment horizontal="center" vertical="center" textRotation="90"/>
      <protection/>
    </xf>
    <xf numFmtId="0" fontId="10" fillId="37" borderId="86" xfId="0" applyFont="1" applyFill="1" applyBorder="1" applyAlignment="1" applyProtection="1">
      <alignment horizontal="center" vertical="center" textRotation="90"/>
      <protection/>
    </xf>
    <xf numFmtId="0" fontId="10" fillId="37" borderId="28" xfId="0" applyFont="1" applyFill="1" applyBorder="1" applyAlignment="1" applyProtection="1">
      <alignment horizontal="center" vertical="center" textRotation="90"/>
      <protection/>
    </xf>
    <xf numFmtId="0" fontId="10" fillId="37" borderId="83" xfId="0" applyFont="1" applyFill="1" applyBorder="1" applyAlignment="1" applyProtection="1">
      <alignment horizontal="center" vertical="center" textRotation="90"/>
      <protection/>
    </xf>
    <xf numFmtId="49" fontId="15" fillId="34" borderId="47" xfId="0" applyNumberFormat="1" applyFont="1" applyFill="1" applyBorder="1" applyAlignment="1" applyProtection="1">
      <alignment horizontal="left"/>
      <protection/>
    </xf>
    <xf numFmtId="0" fontId="10" fillId="34" borderId="54" xfId="0" applyNumberFormat="1" applyFont="1" applyFill="1" applyBorder="1" applyAlignment="1" applyProtection="1">
      <alignment horizontal="center" vertical="top"/>
      <protection/>
    </xf>
    <xf numFmtId="0" fontId="10" fillId="37" borderId="38" xfId="0" applyFont="1" applyFill="1" applyBorder="1" applyAlignment="1" applyProtection="1">
      <alignment horizontal="center" vertical="center" textRotation="90"/>
      <protection/>
    </xf>
    <xf numFmtId="0" fontId="10" fillId="37" borderId="81" xfId="0" applyFont="1" applyFill="1" applyBorder="1" applyAlignment="1" applyProtection="1">
      <alignment horizontal="center" vertical="center" textRotation="90"/>
      <protection/>
    </xf>
    <xf numFmtId="1" fontId="10" fillId="34" borderId="19" xfId="0" applyNumberFormat="1" applyFont="1" applyFill="1" applyBorder="1" applyAlignment="1" applyProtection="1">
      <alignment horizontal="center" vertical="top"/>
      <protection/>
    </xf>
    <xf numFmtId="1" fontId="10" fillId="34" borderId="11" xfId="0" applyNumberFormat="1" applyFont="1" applyFill="1" applyBorder="1" applyAlignment="1" applyProtection="1">
      <alignment horizontal="center" vertical="top"/>
      <protection/>
    </xf>
    <xf numFmtId="0" fontId="10" fillId="37" borderId="64" xfId="0" applyFont="1" applyFill="1" applyBorder="1" applyAlignment="1" applyProtection="1">
      <alignment horizontal="center" vertical="center" textRotation="90"/>
      <protection/>
    </xf>
    <xf numFmtId="0" fontId="10" fillId="34" borderId="11" xfId="0" applyFont="1" applyFill="1" applyBorder="1" applyAlignment="1" applyProtection="1">
      <alignment horizontal="center" vertical="center" wrapText="1"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23" fillId="37" borderId="86" xfId="61" applyNumberFormat="1" applyFont="1" applyFill="1" applyBorder="1" applyAlignment="1" applyProtection="1" quotePrefix="1">
      <alignment horizontal="center" vertical="center"/>
      <protection/>
    </xf>
    <xf numFmtId="0" fontId="23" fillId="37" borderId="73" xfId="61" applyNumberFormat="1" applyFont="1" applyFill="1" applyBorder="1" applyAlignment="1" applyProtection="1" quotePrefix="1">
      <alignment horizontal="center" vertical="center"/>
      <protection/>
    </xf>
    <xf numFmtId="0" fontId="10" fillId="37" borderId="73" xfId="0" applyFont="1" applyFill="1" applyBorder="1" applyAlignment="1" applyProtection="1">
      <alignment horizontal="center" vertical="center"/>
      <protection/>
    </xf>
    <xf numFmtId="0" fontId="23" fillId="37" borderId="86" xfId="0" applyNumberFormat="1" applyFont="1" applyFill="1" applyBorder="1" applyAlignment="1" applyProtection="1">
      <alignment horizontal="center" vertical="center"/>
      <protection/>
    </xf>
    <xf numFmtId="0" fontId="23" fillId="37" borderId="73" xfId="0" applyNumberFormat="1" applyFont="1" applyFill="1" applyBorder="1" applyAlignment="1" applyProtection="1">
      <alignment horizontal="center" vertical="center"/>
      <protection/>
    </xf>
    <xf numFmtId="0" fontId="10" fillId="34" borderId="63" xfId="0" applyFont="1" applyFill="1" applyBorder="1" applyAlignment="1" applyProtection="1">
      <alignment horizontal="center"/>
      <protection/>
    </xf>
    <xf numFmtId="0" fontId="10" fillId="37" borderId="64" xfId="0" applyFont="1" applyFill="1" applyBorder="1" applyAlignment="1" applyProtection="1">
      <alignment horizontal="center" vertical="center"/>
      <protection/>
    </xf>
    <xf numFmtId="0" fontId="10" fillId="37" borderId="50" xfId="0" applyFont="1" applyFill="1" applyBorder="1" applyAlignment="1" applyProtection="1">
      <alignment horizontal="center" vertical="center"/>
      <protection/>
    </xf>
    <xf numFmtId="0" fontId="10" fillId="34" borderId="22" xfId="0" applyNumberFormat="1" applyFont="1" applyFill="1" applyBorder="1" applyAlignment="1" applyProtection="1">
      <alignment horizontal="center" vertical="top"/>
      <protection/>
    </xf>
    <xf numFmtId="1" fontId="10" fillId="34" borderId="36" xfId="0" applyNumberFormat="1" applyFont="1" applyFill="1" applyBorder="1" applyAlignment="1" applyProtection="1">
      <alignment horizontal="center" vertical="top"/>
      <protection/>
    </xf>
    <xf numFmtId="1" fontId="10" fillId="34" borderId="23" xfId="0" applyNumberFormat="1" applyFont="1" applyFill="1" applyBorder="1" applyAlignment="1" applyProtection="1">
      <alignment horizontal="center" vertical="top"/>
      <protection/>
    </xf>
    <xf numFmtId="0" fontId="0" fillId="34" borderId="4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49" fontId="10" fillId="34" borderId="18" xfId="0" applyNumberFormat="1" applyFont="1" applyFill="1" applyBorder="1" applyAlignment="1">
      <alignment horizontal="center"/>
    </xf>
    <xf numFmtId="49" fontId="10" fillId="34" borderId="19" xfId="0" applyNumberFormat="1" applyFont="1" applyFill="1" applyBorder="1" applyAlignment="1">
      <alignment horizontal="center"/>
    </xf>
    <xf numFmtId="49" fontId="15" fillId="34" borderId="46" xfId="0" applyNumberFormat="1" applyFont="1" applyFill="1" applyBorder="1" applyAlignment="1" applyProtection="1">
      <alignment horizontal="left"/>
      <protection/>
    </xf>
    <xf numFmtId="49" fontId="15" fillId="34" borderId="48" xfId="0" applyNumberFormat="1" applyFont="1" applyFill="1" applyBorder="1" applyAlignment="1" applyProtection="1">
      <alignment horizontal="left"/>
      <protection/>
    </xf>
    <xf numFmtId="0" fontId="10" fillId="34" borderId="70" xfId="0" applyFont="1" applyFill="1" applyBorder="1" applyAlignment="1" applyProtection="1">
      <alignment horizontal="center"/>
      <protection/>
    </xf>
    <xf numFmtId="0" fontId="10" fillId="34" borderId="55" xfId="0" applyNumberFormat="1" applyFont="1" applyFill="1" applyBorder="1" applyAlignment="1" applyProtection="1">
      <alignment horizontal="center" vertical="top"/>
      <protection/>
    </xf>
    <xf numFmtId="0" fontId="10" fillId="34" borderId="29" xfId="0" applyFont="1" applyFill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23" fillId="0" borderId="16" xfId="61" applyNumberFormat="1" applyFont="1" applyFill="1" applyBorder="1" applyAlignment="1" applyProtection="1">
      <alignment horizontal="left" vertical="center"/>
      <protection locked="0"/>
    </xf>
    <xf numFmtId="0" fontId="23" fillId="37" borderId="61" xfId="61" applyNumberFormat="1" applyFont="1" applyFill="1" applyBorder="1" applyAlignment="1" applyProtection="1">
      <alignment horizontal="center" vertical="top" wrapText="1"/>
      <protection/>
    </xf>
    <xf numFmtId="0" fontId="23" fillId="37" borderId="62" xfId="61" applyNumberFormat="1" applyFont="1" applyFill="1" applyBorder="1" applyAlignment="1" applyProtection="1">
      <alignment horizontal="center" vertical="top" wrapText="1"/>
      <protection/>
    </xf>
    <xf numFmtId="0" fontId="23" fillId="37" borderId="63" xfId="61" applyNumberFormat="1" applyFont="1" applyFill="1" applyBorder="1" applyAlignment="1" applyProtection="1">
      <alignment horizontal="center" vertical="top" wrapText="1"/>
      <protection/>
    </xf>
    <xf numFmtId="0" fontId="46" fillId="0" borderId="0" xfId="0" applyFont="1" applyBorder="1" applyAlignment="1" applyProtection="1">
      <alignment horizontal="center" vertical="top" wrapText="1"/>
      <protection/>
    </xf>
    <xf numFmtId="0" fontId="46" fillId="0" borderId="15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/>
    </xf>
    <xf numFmtId="0" fontId="46" fillId="0" borderId="0" xfId="0" applyFont="1" applyFill="1" applyBorder="1" applyAlignment="1" applyProtection="1">
      <alignment horizontal="center" vertical="top" wrapText="1"/>
      <protection/>
    </xf>
    <xf numFmtId="49" fontId="7" fillId="37" borderId="64" xfId="0" applyNumberFormat="1" applyFont="1" applyFill="1" applyBorder="1" applyAlignment="1" applyProtection="1">
      <alignment horizontal="center" vertical="top" wrapText="1"/>
      <protection/>
    </xf>
    <xf numFmtId="49" fontId="7" fillId="37" borderId="51" xfId="0" applyNumberFormat="1" applyFont="1" applyFill="1" applyBorder="1" applyAlignment="1" applyProtection="1">
      <alignment horizontal="center" vertical="top" wrapText="1"/>
      <protection/>
    </xf>
    <xf numFmtId="49" fontId="7" fillId="37" borderId="28" xfId="0" applyNumberFormat="1" applyFont="1" applyFill="1" applyBorder="1" applyAlignment="1" applyProtection="1">
      <alignment horizontal="center" vertical="top" wrapText="1"/>
      <protection/>
    </xf>
    <xf numFmtId="49" fontId="7" fillId="37" borderId="15" xfId="0" applyNumberFormat="1" applyFont="1" applyFill="1" applyBorder="1" applyAlignment="1" applyProtection="1">
      <alignment horizontal="center" vertical="top" wrapText="1"/>
      <protection/>
    </xf>
    <xf numFmtId="49" fontId="10" fillId="37" borderId="68" xfId="0" applyNumberFormat="1" applyFont="1" applyFill="1" applyBorder="1" applyAlignment="1" applyProtection="1">
      <alignment horizontal="center" vertical="top"/>
      <protection/>
    </xf>
    <xf numFmtId="49" fontId="10" fillId="37" borderId="69" xfId="0" applyNumberFormat="1" applyFont="1" applyFill="1" applyBorder="1" applyAlignment="1" applyProtection="1">
      <alignment horizontal="center" vertical="top"/>
      <protection/>
    </xf>
    <xf numFmtId="0" fontId="7" fillId="4" borderId="39" xfId="0" applyFont="1" applyFill="1" applyBorder="1" applyAlignment="1" applyProtection="1">
      <alignment horizontal="center" vertical="top"/>
      <protection/>
    </xf>
    <xf numFmtId="0" fontId="7" fillId="4" borderId="40" xfId="0" applyFont="1" applyFill="1" applyBorder="1" applyAlignment="1" applyProtection="1">
      <alignment horizontal="center" vertical="top"/>
      <protection/>
    </xf>
    <xf numFmtId="0" fontId="7" fillId="4" borderId="41" xfId="0" applyFont="1" applyFill="1" applyBorder="1" applyAlignment="1" applyProtection="1">
      <alignment horizontal="center" vertical="top"/>
      <protection/>
    </xf>
    <xf numFmtId="0" fontId="7" fillId="4" borderId="68" xfId="0" applyFont="1" applyFill="1" applyBorder="1" applyAlignment="1" applyProtection="1">
      <alignment horizontal="center" vertical="top"/>
      <protection/>
    </xf>
    <xf numFmtId="0" fontId="7" fillId="4" borderId="35" xfId="0" applyFont="1" applyFill="1" applyBorder="1" applyAlignment="1" applyProtection="1">
      <alignment horizontal="center" vertical="top"/>
      <protection/>
    </xf>
    <xf numFmtId="0" fontId="7" fillId="4" borderId="69" xfId="0" applyFont="1" applyFill="1" applyBorder="1" applyAlignment="1" applyProtection="1">
      <alignment horizontal="center" vertical="top"/>
      <protection/>
    </xf>
    <xf numFmtId="49" fontId="7" fillId="37" borderId="12" xfId="0" applyNumberFormat="1" applyFont="1" applyFill="1" applyBorder="1" applyAlignment="1" applyProtection="1">
      <alignment horizontal="center" vertical="top" textRotation="90"/>
      <protection/>
    </xf>
    <xf numFmtId="49" fontId="7" fillId="37" borderId="27" xfId="0" applyNumberFormat="1" applyFont="1" applyFill="1" applyBorder="1" applyAlignment="1" applyProtection="1">
      <alignment horizontal="center" vertical="top" textRotation="90"/>
      <protection/>
    </xf>
    <xf numFmtId="0" fontId="23" fillId="37" borderId="38" xfId="0" applyNumberFormat="1" applyFont="1" applyFill="1" applyBorder="1" applyAlignment="1" applyProtection="1">
      <alignment horizontal="center" vertical="top"/>
      <protection/>
    </xf>
    <xf numFmtId="0" fontId="23" fillId="37" borderId="50" xfId="0" applyNumberFormat="1" applyFont="1" applyFill="1" applyBorder="1" applyAlignment="1" applyProtection="1">
      <alignment horizontal="center" vertical="top"/>
      <protection/>
    </xf>
    <xf numFmtId="0" fontId="23" fillId="37" borderId="33" xfId="0" applyNumberFormat="1" applyFont="1" applyFill="1" applyBorder="1" applyAlignment="1" applyProtection="1">
      <alignment horizontal="center" vertical="top"/>
      <protection/>
    </xf>
    <xf numFmtId="0" fontId="23" fillId="37" borderId="0" xfId="0" applyNumberFormat="1" applyFont="1" applyFill="1" applyBorder="1" applyAlignment="1" applyProtection="1">
      <alignment horizontal="center" vertical="top"/>
      <protection/>
    </xf>
    <xf numFmtId="0" fontId="23" fillId="37" borderId="30" xfId="0" applyNumberFormat="1" applyFont="1" applyFill="1" applyBorder="1" applyAlignment="1" applyProtection="1">
      <alignment horizontal="center" vertical="center" textRotation="90"/>
      <protection/>
    </xf>
    <xf numFmtId="0" fontId="23" fillId="37" borderId="14" xfId="0" applyNumberFormat="1" applyFont="1" applyFill="1" applyBorder="1" applyAlignment="1" applyProtection="1">
      <alignment horizontal="center" vertical="center" textRotation="90"/>
      <protection/>
    </xf>
    <xf numFmtId="0" fontId="23" fillId="37" borderId="92" xfId="0" applyNumberFormat="1" applyFont="1" applyFill="1" applyBorder="1" applyAlignment="1" applyProtection="1">
      <alignment horizontal="center" vertical="center" textRotation="90"/>
      <protection/>
    </xf>
    <xf numFmtId="0" fontId="4" fillId="37" borderId="93" xfId="61" applyNumberFormat="1" applyFont="1" applyFill="1" applyBorder="1" applyAlignment="1" applyProtection="1">
      <alignment horizontal="center" vertical="top"/>
      <protection/>
    </xf>
    <xf numFmtId="0" fontId="4" fillId="37" borderId="14" xfId="61" applyNumberFormat="1" applyFont="1" applyFill="1" applyBorder="1" applyAlignment="1" applyProtection="1">
      <alignment horizontal="center" vertical="top"/>
      <protection/>
    </xf>
    <xf numFmtId="49" fontId="7" fillId="37" borderId="11" xfId="0" applyNumberFormat="1" applyFont="1" applyFill="1" applyBorder="1" applyAlignment="1" applyProtection="1">
      <alignment horizontal="center" vertical="top" textRotation="90"/>
      <protection/>
    </xf>
    <xf numFmtId="49" fontId="7" fillId="37" borderId="22" xfId="0" applyNumberFormat="1" applyFont="1" applyFill="1" applyBorder="1" applyAlignment="1" applyProtection="1">
      <alignment horizontal="center" vertical="top" textRotation="90"/>
      <protection/>
    </xf>
    <xf numFmtId="0" fontId="4" fillId="37" borderId="68" xfId="0" applyNumberFormat="1" applyFont="1" applyFill="1" applyBorder="1" applyAlignment="1" applyProtection="1">
      <alignment horizontal="center" vertical="top"/>
      <protection/>
    </xf>
    <xf numFmtId="0" fontId="4" fillId="37" borderId="35" xfId="0" applyNumberFormat="1" applyFont="1" applyFill="1" applyBorder="1" applyAlignment="1" applyProtection="1">
      <alignment horizontal="center" vertical="top"/>
      <protection/>
    </xf>
    <xf numFmtId="0" fontId="23" fillId="37" borderId="66" xfId="0" applyNumberFormat="1" applyFont="1" applyFill="1" applyBorder="1" applyAlignment="1" applyProtection="1">
      <alignment horizontal="center" vertical="center" textRotation="90"/>
      <protection/>
    </xf>
    <xf numFmtId="0" fontId="23" fillId="37" borderId="13" xfId="0" applyNumberFormat="1" applyFont="1" applyFill="1" applyBorder="1" applyAlignment="1" applyProtection="1">
      <alignment horizontal="center" vertical="center" textRotation="90"/>
      <protection/>
    </xf>
    <xf numFmtId="0" fontId="23" fillId="37" borderId="85" xfId="0" applyNumberFormat="1" applyFont="1" applyFill="1" applyBorder="1" applyAlignment="1" applyProtection="1">
      <alignment horizontal="center" vertical="center" textRotation="90"/>
      <protection/>
    </xf>
    <xf numFmtId="0" fontId="4" fillId="37" borderId="20" xfId="61" applyNumberFormat="1" applyFont="1" applyFill="1" applyBorder="1" applyAlignment="1" applyProtection="1">
      <alignment horizontal="center" vertical="center" textRotation="90"/>
      <protection/>
    </xf>
    <xf numFmtId="0" fontId="4" fillId="37" borderId="66" xfId="61" applyNumberFormat="1" applyFont="1" applyFill="1" applyBorder="1" applyAlignment="1" applyProtection="1">
      <alignment horizontal="center" vertical="center" textRotation="90"/>
      <protection/>
    </xf>
    <xf numFmtId="0" fontId="14" fillId="37" borderId="11" xfId="61" applyNumberFormat="1" applyFont="1" applyFill="1" applyBorder="1" applyAlignment="1" applyProtection="1">
      <alignment horizontal="center" vertical="center" textRotation="90"/>
      <protection/>
    </xf>
    <xf numFmtId="0" fontId="14" fillId="37" borderId="30" xfId="61" applyNumberFormat="1" applyFont="1" applyFill="1" applyBorder="1" applyAlignment="1" applyProtection="1">
      <alignment horizontal="center" vertical="center" textRotation="90"/>
      <protection/>
    </xf>
    <xf numFmtId="49" fontId="7" fillId="37" borderId="11" xfId="0" applyNumberFormat="1" applyFont="1" applyFill="1" applyBorder="1" applyAlignment="1" applyProtection="1">
      <alignment horizontal="center" vertical="center"/>
      <protection/>
    </xf>
    <xf numFmtId="49" fontId="23" fillId="37" borderId="18" xfId="0" applyNumberFormat="1" applyFont="1" applyFill="1" applyBorder="1" applyAlignment="1" applyProtection="1">
      <alignment horizontal="center" vertical="center"/>
      <protection/>
    </xf>
    <xf numFmtId="49" fontId="23" fillId="37" borderId="19" xfId="0" applyNumberFormat="1" applyFont="1" applyFill="1" applyBorder="1" applyAlignment="1" applyProtection="1">
      <alignment horizontal="center" vertical="center"/>
      <protection/>
    </xf>
    <xf numFmtId="49" fontId="23" fillId="37" borderId="20" xfId="0" applyNumberFormat="1" applyFont="1" applyFill="1" applyBorder="1" applyAlignment="1" applyProtection="1">
      <alignment horizontal="center" vertical="center"/>
      <protection/>
    </xf>
    <xf numFmtId="49" fontId="23" fillId="37" borderId="11" xfId="0" applyNumberFormat="1" applyFont="1" applyFill="1" applyBorder="1" applyAlignment="1" applyProtection="1">
      <alignment horizontal="center" vertical="center"/>
      <protection/>
    </xf>
    <xf numFmtId="0" fontId="4" fillId="37" borderId="13" xfId="61" applyNumberFormat="1" applyFont="1" applyFill="1" applyBorder="1" applyAlignment="1" applyProtection="1">
      <alignment horizontal="center" vertical="center" textRotation="90"/>
      <protection/>
    </xf>
    <xf numFmtId="49" fontId="4" fillId="37" borderId="38" xfId="0" applyNumberFormat="1" applyFont="1" applyFill="1" applyBorder="1" applyAlignment="1" applyProtection="1">
      <alignment horizontal="center" vertical="center" textRotation="90"/>
      <protection/>
    </xf>
    <xf numFmtId="49" fontId="4" fillId="37" borderId="33" xfId="0" applyNumberFormat="1" applyFont="1" applyFill="1" applyBorder="1" applyAlignment="1" applyProtection="1">
      <alignment horizontal="center" vertical="center" textRotation="90"/>
      <protection/>
    </xf>
    <xf numFmtId="49" fontId="4" fillId="37" borderId="68" xfId="0" applyNumberFormat="1" applyFont="1" applyFill="1" applyBorder="1" applyAlignment="1" applyProtection="1">
      <alignment horizontal="center" vertical="center" textRotation="90"/>
      <protection/>
    </xf>
    <xf numFmtId="49" fontId="7" fillId="37" borderId="81" xfId="0" applyNumberFormat="1" applyFont="1" applyFill="1" applyBorder="1" applyAlignment="1" applyProtection="1">
      <alignment horizontal="center" vertical="center" textRotation="90"/>
      <protection/>
    </xf>
    <xf numFmtId="49" fontId="7" fillId="37" borderId="65" xfId="0" applyNumberFormat="1" applyFont="1" applyFill="1" applyBorder="1" applyAlignment="1" applyProtection="1">
      <alignment horizontal="center" vertical="center" textRotation="90"/>
      <protection/>
    </xf>
    <xf numFmtId="49" fontId="7" fillId="37" borderId="94" xfId="0" applyNumberFormat="1" applyFont="1" applyFill="1" applyBorder="1" applyAlignment="1" applyProtection="1">
      <alignment horizontal="center" vertical="center" textRotation="90"/>
      <protection/>
    </xf>
    <xf numFmtId="0" fontId="4" fillId="37" borderId="93" xfId="0" applyNumberFormat="1" applyFont="1" applyFill="1" applyBorder="1" applyAlignment="1" applyProtection="1">
      <alignment horizontal="center" vertical="top"/>
      <protection/>
    </xf>
    <xf numFmtId="0" fontId="4" fillId="37" borderId="14" xfId="0" applyNumberFormat="1" applyFont="1" applyFill="1" applyBorder="1" applyAlignment="1" applyProtection="1">
      <alignment horizontal="center" vertical="top"/>
      <protection/>
    </xf>
    <xf numFmtId="0" fontId="23" fillId="37" borderId="68" xfId="61" applyNumberFormat="1" applyFont="1" applyFill="1" applyBorder="1" applyAlignment="1" applyProtection="1">
      <alignment horizontal="center" vertical="top"/>
      <protection/>
    </xf>
    <xf numFmtId="0" fontId="23" fillId="37" borderId="35" xfId="61" applyNumberFormat="1" applyFont="1" applyFill="1" applyBorder="1" applyAlignment="1" applyProtection="1">
      <alignment horizontal="center" vertical="top"/>
      <protection/>
    </xf>
    <xf numFmtId="0" fontId="23" fillId="37" borderId="94" xfId="61" applyNumberFormat="1" applyFont="1" applyFill="1" applyBorder="1" applyAlignment="1" applyProtection="1">
      <alignment horizontal="center" vertical="top"/>
      <protection/>
    </xf>
    <xf numFmtId="49" fontId="4" fillId="37" borderId="74" xfId="0" applyNumberFormat="1" applyFont="1" applyFill="1" applyBorder="1" applyAlignment="1" applyProtection="1">
      <alignment horizontal="center" vertical="top" wrapText="1"/>
      <protection/>
    </xf>
    <xf numFmtId="49" fontId="4" fillId="37" borderId="73" xfId="0" applyNumberFormat="1" applyFont="1" applyFill="1" applyBorder="1" applyAlignment="1" applyProtection="1">
      <alignment horizontal="center" vertical="top" wrapText="1"/>
      <protection/>
    </xf>
    <xf numFmtId="0" fontId="4" fillId="37" borderId="67" xfId="0" applyNumberFormat="1" applyFont="1" applyFill="1" applyBorder="1" applyAlignment="1" applyProtection="1">
      <alignment horizontal="center" vertical="center" textRotation="90" wrapText="1"/>
      <protection/>
    </xf>
    <xf numFmtId="0" fontId="4" fillId="37" borderId="87" xfId="0" applyNumberFormat="1" applyFont="1" applyFill="1" applyBorder="1" applyAlignment="1" applyProtection="1">
      <alignment horizontal="center" vertical="center" textRotation="90" wrapText="1"/>
      <protection/>
    </xf>
    <xf numFmtId="0" fontId="23" fillId="37" borderId="33" xfId="61" applyNumberFormat="1" applyFont="1" applyFill="1" applyBorder="1" applyAlignment="1" applyProtection="1">
      <alignment horizontal="center" vertical="top"/>
      <protection/>
    </xf>
    <xf numFmtId="0" fontId="23" fillId="37" borderId="15" xfId="61" applyNumberFormat="1" applyFont="1" applyFill="1" applyBorder="1" applyAlignment="1" applyProtection="1">
      <alignment horizontal="center" vertical="top"/>
      <protection/>
    </xf>
    <xf numFmtId="0" fontId="23" fillId="37" borderId="66" xfId="61" applyNumberFormat="1" applyFont="1" applyFill="1" applyBorder="1" applyAlignment="1" applyProtection="1">
      <alignment horizontal="center" vertical="center" textRotation="90"/>
      <protection/>
    </xf>
    <xf numFmtId="0" fontId="23" fillId="37" borderId="13" xfId="61" applyNumberFormat="1" applyFont="1" applyFill="1" applyBorder="1" applyAlignment="1" applyProtection="1">
      <alignment horizontal="center" vertical="center" textRotation="90"/>
      <protection/>
    </xf>
    <xf numFmtId="0" fontId="23" fillId="37" borderId="85" xfId="61" applyNumberFormat="1" applyFont="1" applyFill="1" applyBorder="1" applyAlignment="1" applyProtection="1">
      <alignment horizontal="center" vertical="center" textRotation="90"/>
      <protection/>
    </xf>
    <xf numFmtId="0" fontId="23" fillId="37" borderId="34" xfId="61" applyNumberFormat="1" applyFont="1" applyFill="1" applyBorder="1" applyAlignment="1" applyProtection="1">
      <alignment horizontal="center" vertical="top" wrapText="1"/>
      <protection/>
    </xf>
    <xf numFmtId="0" fontId="23" fillId="37" borderId="31" xfId="61" applyNumberFormat="1" applyFont="1" applyFill="1" applyBorder="1" applyAlignment="1" applyProtection="1">
      <alignment horizontal="center" vertical="top" wrapText="1"/>
      <protection/>
    </xf>
    <xf numFmtId="0" fontId="23" fillId="37" borderId="32" xfId="61" applyNumberFormat="1" applyFont="1" applyFill="1" applyBorder="1" applyAlignment="1" applyProtection="1">
      <alignment horizontal="center" vertical="top" wrapText="1"/>
      <protection/>
    </xf>
    <xf numFmtId="0" fontId="23" fillId="37" borderId="30" xfId="61" applyNumberFormat="1" applyFont="1" applyFill="1" applyBorder="1" applyAlignment="1" applyProtection="1">
      <alignment horizontal="center" vertical="center" textRotation="90"/>
      <protection/>
    </xf>
    <xf numFmtId="0" fontId="23" fillId="37" borderId="14" xfId="61" applyNumberFormat="1" applyFont="1" applyFill="1" applyBorder="1" applyAlignment="1" applyProtection="1">
      <alignment horizontal="center" vertical="center" textRotation="90"/>
      <protection/>
    </xf>
    <xf numFmtId="0" fontId="23" fillId="37" borderId="92" xfId="61" applyNumberFormat="1" applyFont="1" applyFill="1" applyBorder="1" applyAlignment="1" applyProtection="1">
      <alignment horizontal="center" vertical="center" textRotation="90"/>
      <protection/>
    </xf>
    <xf numFmtId="49" fontId="10" fillId="37" borderId="74" xfId="0" applyNumberFormat="1" applyFont="1" applyFill="1" applyBorder="1" applyAlignment="1" applyProtection="1">
      <alignment horizontal="center" vertical="top"/>
      <protection/>
    </xf>
    <xf numFmtId="49" fontId="10" fillId="37" borderId="75" xfId="0" applyNumberFormat="1" applyFont="1" applyFill="1" applyBorder="1" applyAlignment="1" applyProtection="1">
      <alignment horizontal="center" vertical="top"/>
      <protection/>
    </xf>
    <xf numFmtId="49" fontId="10" fillId="37" borderId="73" xfId="0" applyNumberFormat="1" applyFont="1" applyFill="1" applyBorder="1" applyAlignment="1" applyProtection="1">
      <alignment horizontal="center" vertical="top"/>
      <protection/>
    </xf>
    <xf numFmtId="0" fontId="23" fillId="37" borderId="38" xfId="61" applyNumberFormat="1" applyFont="1" applyFill="1" applyBorder="1" applyAlignment="1" applyProtection="1">
      <alignment horizontal="center" vertical="top"/>
      <protection/>
    </xf>
    <xf numFmtId="0" fontId="23" fillId="37" borderId="50" xfId="61" applyNumberFormat="1" applyFont="1" applyFill="1" applyBorder="1" applyAlignment="1" applyProtection="1">
      <alignment horizontal="center" vertical="top"/>
      <protection/>
    </xf>
    <xf numFmtId="0" fontId="23" fillId="37" borderId="40" xfId="61" applyNumberFormat="1" applyFont="1" applyFill="1" applyBorder="1" applyAlignment="1" applyProtection="1">
      <alignment horizontal="center" vertical="top"/>
      <protection/>
    </xf>
    <xf numFmtId="0" fontId="23" fillId="37" borderId="67" xfId="61" applyNumberFormat="1" applyFont="1" applyFill="1" applyBorder="1" applyAlignment="1" applyProtection="1">
      <alignment horizontal="center" vertical="center" textRotation="90"/>
      <protection/>
    </xf>
    <xf numFmtId="0" fontId="23" fillId="37" borderId="87" xfId="61" applyNumberFormat="1" applyFont="1" applyFill="1" applyBorder="1" applyAlignment="1" applyProtection="1">
      <alignment horizontal="center" vertical="center" textRotation="90"/>
      <protection/>
    </xf>
    <xf numFmtId="0" fontId="23" fillId="37" borderId="53" xfId="61" applyNumberFormat="1" applyFont="1" applyFill="1" applyBorder="1" applyAlignment="1" applyProtection="1">
      <alignment horizontal="center" vertical="center" textRotation="90"/>
      <protection/>
    </xf>
    <xf numFmtId="0" fontId="40" fillId="37" borderId="38" xfId="0" applyFont="1" applyFill="1" applyBorder="1" applyAlignment="1" applyProtection="1">
      <alignment horizontal="center"/>
      <protection/>
    </xf>
    <xf numFmtId="0" fontId="40" fillId="37" borderId="33" xfId="0" applyFont="1" applyFill="1" applyBorder="1" applyAlignment="1" applyProtection="1">
      <alignment horizontal="center"/>
      <protection/>
    </xf>
    <xf numFmtId="165" fontId="41" fillId="37" borderId="50" xfId="0" applyNumberFormat="1" applyFont="1" applyFill="1" applyBorder="1" applyAlignment="1" applyProtection="1">
      <alignment horizontal="center"/>
      <protection/>
    </xf>
    <xf numFmtId="165" fontId="41" fillId="37" borderId="0" xfId="0" applyNumberFormat="1" applyFont="1" applyFill="1" applyBorder="1" applyAlignment="1" applyProtection="1">
      <alignment horizontal="center"/>
      <protection/>
    </xf>
    <xf numFmtId="0" fontId="40" fillId="0" borderId="34" xfId="0" applyFont="1" applyFill="1" applyBorder="1" applyAlignment="1" applyProtection="1">
      <alignment horizontal="center" vertical="top"/>
      <protection locked="0"/>
    </xf>
    <xf numFmtId="0" fontId="40" fillId="0" borderId="31" xfId="0" applyFont="1" applyFill="1" applyBorder="1" applyAlignment="1" applyProtection="1">
      <alignment horizontal="center" vertical="top"/>
      <protection locked="0"/>
    </xf>
    <xf numFmtId="0" fontId="40" fillId="0" borderId="32" xfId="0" applyFont="1" applyFill="1" applyBorder="1" applyAlignment="1" applyProtection="1">
      <alignment horizontal="center" vertical="top"/>
      <protection locked="0"/>
    </xf>
    <xf numFmtId="0" fontId="42" fillId="0" borderId="61" xfId="0" applyFont="1" applyFill="1" applyBorder="1" applyAlignment="1" applyProtection="1">
      <alignment horizontal="center" vertical="top" wrapText="1"/>
      <protection/>
    </xf>
    <xf numFmtId="0" fontId="42" fillId="0" borderId="63" xfId="0" applyFont="1" applyFill="1" applyBorder="1" applyAlignment="1" applyProtection="1">
      <alignment horizontal="center" vertical="top" wrapText="1"/>
      <protection/>
    </xf>
    <xf numFmtId="0" fontId="28" fillId="37" borderId="30" xfId="0" applyFont="1" applyFill="1" applyBorder="1" applyAlignment="1">
      <alignment horizontal="center" vertical="top" textRotation="90"/>
    </xf>
    <xf numFmtId="0" fontId="28" fillId="37" borderId="14" xfId="0" applyFont="1" applyFill="1" applyBorder="1" applyAlignment="1">
      <alignment horizontal="center" vertical="top" textRotation="90"/>
    </xf>
    <xf numFmtId="0" fontId="28" fillId="37" borderId="92" xfId="0" applyFont="1" applyFill="1" applyBorder="1" applyAlignment="1">
      <alignment horizontal="center" vertical="top" textRotation="90"/>
    </xf>
    <xf numFmtId="0" fontId="28" fillId="37" borderId="50" xfId="0" applyFont="1" applyFill="1" applyBorder="1" applyAlignment="1">
      <alignment horizontal="center" vertical="center"/>
    </xf>
    <xf numFmtId="0" fontId="28" fillId="37" borderId="51" xfId="0" applyFont="1" applyFill="1" applyBorder="1" applyAlignment="1">
      <alignment horizontal="center" vertical="center"/>
    </xf>
    <xf numFmtId="0" fontId="28" fillId="37" borderId="0" xfId="0" applyFont="1" applyFill="1" applyBorder="1" applyAlignment="1">
      <alignment horizontal="center" vertical="center"/>
    </xf>
    <xf numFmtId="0" fontId="28" fillId="37" borderId="15" xfId="0" applyFont="1" applyFill="1" applyBorder="1" applyAlignment="1">
      <alignment horizontal="center" vertical="center"/>
    </xf>
    <xf numFmtId="0" fontId="28" fillId="37" borderId="35" xfId="0" applyFont="1" applyFill="1" applyBorder="1" applyAlignment="1">
      <alignment horizontal="center" vertical="center"/>
    </xf>
    <xf numFmtId="0" fontId="28" fillId="37" borderId="69" xfId="0" applyFont="1" applyFill="1" applyBorder="1" applyAlignment="1">
      <alignment horizontal="center" vertical="center"/>
    </xf>
    <xf numFmtId="0" fontId="28" fillId="37" borderId="66" xfId="0" applyFont="1" applyFill="1" applyBorder="1" applyAlignment="1">
      <alignment horizontal="center" vertical="top" textRotation="90"/>
    </xf>
    <xf numFmtId="0" fontId="28" fillId="37" borderId="13" xfId="0" applyFont="1" applyFill="1" applyBorder="1" applyAlignment="1">
      <alignment horizontal="center" vertical="top" textRotation="90"/>
    </xf>
    <xf numFmtId="0" fontId="28" fillId="37" borderId="85" xfId="0" applyFont="1" applyFill="1" applyBorder="1" applyAlignment="1">
      <alignment horizontal="center" vertical="top" textRotation="90"/>
    </xf>
    <xf numFmtId="0" fontId="34" fillId="0" borderId="0" xfId="0" applyFont="1" applyAlignment="1" applyProtection="1">
      <alignment horizontal="center" vertical="top"/>
      <protection/>
    </xf>
    <xf numFmtId="0" fontId="10" fillId="0" borderId="0" xfId="0" applyFont="1" applyAlignment="1" applyProtection="1">
      <alignment horizontal="center" vertical="top"/>
      <protection/>
    </xf>
    <xf numFmtId="49" fontId="14" fillId="37" borderId="30" xfId="61" applyNumberFormat="1" applyFont="1" applyFill="1" applyBorder="1" applyAlignment="1" applyProtection="1">
      <alignment horizontal="center" vertical="center" textRotation="90"/>
      <protection/>
    </xf>
    <xf numFmtId="49" fontId="14" fillId="37" borderId="14" xfId="61" applyNumberFormat="1" applyFont="1" applyFill="1" applyBorder="1" applyAlignment="1" applyProtection="1">
      <alignment horizontal="center" vertical="center" textRotation="90"/>
      <protection/>
    </xf>
    <xf numFmtId="49" fontId="14" fillId="37" borderId="92" xfId="61" applyNumberFormat="1" applyFont="1" applyFill="1" applyBorder="1" applyAlignment="1" applyProtection="1">
      <alignment horizontal="center" vertical="center" textRotation="90"/>
      <protection/>
    </xf>
    <xf numFmtId="0" fontId="28" fillId="37" borderId="38" xfId="0" applyFont="1" applyFill="1" applyBorder="1" applyAlignment="1">
      <alignment horizontal="center" vertical="center"/>
    </xf>
    <xf numFmtId="0" fontId="28" fillId="37" borderId="33" xfId="0" applyFont="1" applyFill="1" applyBorder="1" applyAlignment="1">
      <alignment horizontal="center" vertical="center"/>
    </xf>
    <xf numFmtId="0" fontId="28" fillId="37" borderId="68" xfId="0" applyFont="1" applyFill="1" applyBorder="1" applyAlignment="1">
      <alignment horizontal="center" vertical="center"/>
    </xf>
    <xf numFmtId="0" fontId="28" fillId="37" borderId="67" xfId="0" applyFont="1" applyFill="1" applyBorder="1" applyAlignment="1">
      <alignment horizontal="center" vertical="top" textRotation="90"/>
    </xf>
    <xf numFmtId="0" fontId="28" fillId="37" borderId="87" xfId="0" applyFont="1" applyFill="1" applyBorder="1" applyAlignment="1">
      <alignment horizontal="center" vertical="top" textRotation="90"/>
    </xf>
    <xf numFmtId="0" fontId="28" fillId="37" borderId="53" xfId="0" applyFont="1" applyFill="1" applyBorder="1" applyAlignment="1">
      <alignment horizontal="center" vertical="top" textRotation="90"/>
    </xf>
    <xf numFmtId="49" fontId="4" fillId="37" borderId="66" xfId="61" applyNumberFormat="1" applyFont="1" applyFill="1" applyBorder="1" applyAlignment="1" applyProtection="1">
      <alignment horizontal="center" vertical="center" textRotation="90"/>
      <protection/>
    </xf>
    <xf numFmtId="49" fontId="4" fillId="37" borderId="13" xfId="61" applyNumberFormat="1" applyFont="1" applyFill="1" applyBorder="1" applyAlignment="1" applyProtection="1">
      <alignment horizontal="center" vertical="center" textRotation="90"/>
      <protection/>
    </xf>
    <xf numFmtId="49" fontId="4" fillId="37" borderId="85" xfId="61" applyNumberFormat="1" applyFont="1" applyFill="1" applyBorder="1" applyAlignment="1" applyProtection="1">
      <alignment horizontal="center" vertical="center" textRotation="90"/>
      <protection/>
    </xf>
    <xf numFmtId="0" fontId="36" fillId="0" borderId="0" xfId="0" applyFont="1" applyAlignment="1">
      <alignment horizontal="left" vertical="justify" wrapText="1"/>
    </xf>
    <xf numFmtId="0" fontId="10" fillId="37" borderId="86" xfId="0" applyFont="1" applyFill="1" applyBorder="1" applyAlignment="1" applyProtection="1">
      <alignment horizontal="center" vertical="center" textRotation="90" wrapText="1"/>
      <protection/>
    </xf>
    <xf numFmtId="0" fontId="10" fillId="37" borderId="73" xfId="0" applyFont="1" applyFill="1" applyBorder="1" applyAlignment="1" applyProtection="1">
      <alignment horizontal="center" vertical="center" textRotation="90" wrapText="1"/>
      <protection/>
    </xf>
    <xf numFmtId="0" fontId="10" fillId="37" borderId="28" xfId="0" applyFont="1" applyFill="1" applyBorder="1" applyAlignment="1" applyProtection="1">
      <alignment horizontal="center" vertical="center" textRotation="90" wrapText="1"/>
      <protection/>
    </xf>
    <xf numFmtId="0" fontId="10" fillId="37" borderId="65" xfId="0" applyFont="1" applyFill="1" applyBorder="1" applyAlignment="1" applyProtection="1">
      <alignment horizontal="center" vertical="center" textRotation="90" wrapText="1"/>
      <protection/>
    </xf>
    <xf numFmtId="0" fontId="10" fillId="37" borderId="83" xfId="0" applyFont="1" applyFill="1" applyBorder="1" applyAlignment="1" applyProtection="1">
      <alignment horizontal="center" vertical="center" textRotation="90" wrapText="1"/>
      <protection/>
    </xf>
    <xf numFmtId="0" fontId="10" fillId="37" borderId="82" xfId="0" applyFont="1" applyFill="1" applyBorder="1" applyAlignment="1" applyProtection="1">
      <alignment horizontal="center" vertical="center" textRotation="90" wrapText="1"/>
      <protection/>
    </xf>
    <xf numFmtId="0" fontId="10" fillId="37" borderId="38" xfId="0" applyFont="1" applyFill="1" applyBorder="1" applyAlignment="1" applyProtection="1">
      <alignment horizontal="center" vertical="center" wrapText="1"/>
      <protection/>
    </xf>
    <xf numFmtId="0" fontId="10" fillId="37" borderId="50" xfId="0" applyFont="1" applyFill="1" applyBorder="1" applyAlignment="1" applyProtection="1">
      <alignment horizontal="center" vertical="center" wrapText="1"/>
      <protection/>
    </xf>
    <xf numFmtId="0" fontId="10" fillId="37" borderId="51" xfId="0" applyFont="1" applyFill="1" applyBorder="1" applyAlignment="1" applyProtection="1">
      <alignment horizontal="center" vertical="center" wrapText="1"/>
      <protection/>
    </xf>
    <xf numFmtId="0" fontId="10" fillId="37" borderId="33" xfId="0" applyFont="1" applyFill="1" applyBorder="1" applyAlignment="1" applyProtection="1">
      <alignment horizontal="center" vertical="center" wrapText="1"/>
      <protection/>
    </xf>
    <xf numFmtId="0" fontId="10" fillId="37" borderId="0" xfId="0" applyFont="1" applyFill="1" applyBorder="1" applyAlignment="1" applyProtection="1">
      <alignment horizontal="center" vertical="center" wrapText="1"/>
      <protection/>
    </xf>
    <xf numFmtId="0" fontId="10" fillId="37" borderId="15" xfId="0" applyFont="1" applyFill="1" applyBorder="1" applyAlignment="1" applyProtection="1">
      <alignment horizontal="center" vertical="center" wrapText="1"/>
      <protection/>
    </xf>
    <xf numFmtId="0" fontId="10" fillId="37" borderId="34" xfId="0" applyFont="1" applyFill="1" applyBorder="1" applyAlignment="1" applyProtection="1">
      <alignment horizontal="center" vertical="center" wrapText="1"/>
      <protection/>
    </xf>
    <xf numFmtId="0" fontId="10" fillId="37" borderId="31" xfId="0" applyFont="1" applyFill="1" applyBorder="1" applyAlignment="1" applyProtection="1">
      <alignment horizontal="center" vertical="center" wrapText="1"/>
      <protection/>
    </xf>
    <xf numFmtId="0" fontId="10" fillId="37" borderId="32" xfId="0" applyFont="1" applyFill="1" applyBorder="1" applyAlignment="1" applyProtection="1">
      <alignment horizontal="center" vertical="center" wrapText="1"/>
      <protection/>
    </xf>
    <xf numFmtId="49" fontId="15" fillId="34" borderId="61" xfId="0" applyNumberFormat="1" applyFont="1" applyFill="1" applyBorder="1" applyAlignment="1" applyProtection="1">
      <alignment horizontal="left"/>
      <protection/>
    </xf>
    <xf numFmtId="49" fontId="15" fillId="34" borderId="62" xfId="0" applyNumberFormat="1" applyFont="1" applyFill="1" applyBorder="1" applyAlignment="1" applyProtection="1">
      <alignment horizontal="left"/>
      <protection/>
    </xf>
    <xf numFmtId="49" fontId="15" fillId="34" borderId="63" xfId="0" applyNumberFormat="1" applyFont="1" applyFill="1" applyBorder="1" applyAlignment="1" applyProtection="1">
      <alignment horizontal="left"/>
      <protection/>
    </xf>
    <xf numFmtId="0" fontId="9" fillId="0" borderId="36" xfId="0" applyFont="1" applyFill="1" applyBorder="1" applyAlignment="1" applyProtection="1">
      <alignment vertical="top"/>
      <protection locked="0"/>
    </xf>
    <xf numFmtId="0" fontId="9" fillId="0" borderId="23" xfId="0" applyFont="1" applyFill="1" applyBorder="1" applyAlignment="1" applyProtection="1">
      <alignment vertical="top"/>
      <protection locked="0"/>
    </xf>
    <xf numFmtId="0" fontId="9" fillId="0" borderId="39" xfId="0" applyFont="1" applyFill="1" applyBorder="1" applyAlignment="1" applyProtection="1">
      <alignment horizontal="center" vertical="top" wrapText="1"/>
      <protection locked="0"/>
    </xf>
    <xf numFmtId="0" fontId="9" fillId="0" borderId="40" xfId="0" applyFont="1" applyFill="1" applyBorder="1" applyAlignment="1" applyProtection="1">
      <alignment horizontal="center" vertical="top" wrapText="1"/>
      <protection locked="0"/>
    </xf>
    <xf numFmtId="0" fontId="9" fillId="0" borderId="23" xfId="0" applyFont="1" applyFill="1" applyBorder="1" applyAlignment="1" applyProtection="1">
      <alignment horizontal="center" vertical="top" wrapText="1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0" borderId="48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9" fillId="0" borderId="45" xfId="0" applyFont="1" applyFill="1" applyBorder="1" applyAlignment="1" applyProtection="1">
      <alignment horizontal="center" vertical="top" wrapText="1"/>
      <protection locked="0"/>
    </xf>
    <xf numFmtId="0" fontId="9" fillId="0" borderId="16" xfId="0" applyFont="1" applyFill="1" applyBorder="1" applyAlignment="1" applyProtection="1">
      <alignment horizontal="center" vertical="top" wrapText="1"/>
      <protection locked="0"/>
    </xf>
    <xf numFmtId="0" fontId="9" fillId="0" borderId="25" xfId="0" applyFont="1" applyFill="1" applyBorder="1" applyAlignment="1" applyProtection="1">
      <alignment horizontal="center" vertical="top" wrapText="1"/>
      <protection locked="0"/>
    </xf>
    <xf numFmtId="0" fontId="9" fillId="0" borderId="46" xfId="0" applyFont="1" applyFill="1" applyBorder="1" applyAlignment="1" applyProtection="1">
      <alignment horizontal="center" vertical="top" wrapText="1"/>
      <protection locked="0"/>
    </xf>
    <xf numFmtId="0" fontId="9" fillId="0" borderId="48" xfId="0" applyFont="1" applyFill="1" applyBorder="1" applyAlignment="1" applyProtection="1">
      <alignment horizontal="center" vertical="top" wrapText="1"/>
      <protection locked="0"/>
    </xf>
    <xf numFmtId="0" fontId="9" fillId="0" borderId="26" xfId="0" applyFont="1" applyFill="1" applyBorder="1" applyAlignment="1" applyProtection="1">
      <alignment horizontal="center" vertical="top" wrapText="1"/>
      <protection locked="0"/>
    </xf>
    <xf numFmtId="0" fontId="10" fillId="37" borderId="11" xfId="0" applyFont="1" applyFill="1" applyBorder="1" applyAlignment="1" applyProtection="1">
      <alignment horizontal="center" vertical="top" wrapText="1"/>
      <protection/>
    </xf>
    <xf numFmtId="0" fontId="10" fillId="37" borderId="11" xfId="0" applyFont="1" applyFill="1" applyBorder="1" applyAlignment="1" applyProtection="1">
      <alignment horizontal="center"/>
      <protection/>
    </xf>
    <xf numFmtId="0" fontId="10" fillId="37" borderId="11" xfId="0" applyFont="1" applyFill="1" applyBorder="1" applyAlignment="1" applyProtection="1">
      <alignment horizontal="center" vertical="center"/>
      <protection/>
    </xf>
    <xf numFmtId="0" fontId="23" fillId="37" borderId="49" xfId="61" applyNumberFormat="1" applyFont="1" applyFill="1" applyBorder="1" applyAlignment="1" applyProtection="1">
      <alignment horizontal="center" vertical="center"/>
      <protection/>
    </xf>
    <xf numFmtId="0" fontId="10" fillId="34" borderId="12" xfId="0" applyNumberFormat="1" applyFont="1" applyFill="1" applyBorder="1" applyAlignment="1" applyProtection="1">
      <alignment horizontal="center" vertical="top"/>
      <protection/>
    </xf>
    <xf numFmtId="0" fontId="10" fillId="34" borderId="27" xfId="0" applyNumberFormat="1" applyFont="1" applyFill="1" applyBorder="1" applyAlignment="1" applyProtection="1">
      <alignment horizontal="center" vertical="top"/>
      <protection/>
    </xf>
    <xf numFmtId="49" fontId="15" fillId="34" borderId="41" xfId="0" applyNumberFormat="1" applyFont="1" applyFill="1" applyBorder="1" applyAlignment="1" applyProtection="1">
      <alignment horizontal="left"/>
      <protection/>
    </xf>
    <xf numFmtId="49" fontId="15" fillId="34" borderId="49" xfId="0" applyNumberFormat="1" applyFont="1" applyFill="1" applyBorder="1" applyAlignment="1" applyProtection="1">
      <alignment horizontal="left"/>
      <protection/>
    </xf>
    <xf numFmtId="0" fontId="15" fillId="34" borderId="61" xfId="0" applyFont="1" applyFill="1" applyBorder="1" applyAlignment="1" applyProtection="1">
      <alignment horizontal="left"/>
      <protection/>
    </xf>
    <xf numFmtId="0" fontId="15" fillId="34" borderId="62" xfId="0" applyFont="1" applyFill="1" applyBorder="1" applyAlignment="1" applyProtection="1">
      <alignment horizontal="left"/>
      <protection/>
    </xf>
    <xf numFmtId="0" fontId="15" fillId="34" borderId="63" xfId="0" applyFont="1" applyFill="1" applyBorder="1" applyAlignment="1" applyProtection="1">
      <alignment horizontal="left"/>
      <protection/>
    </xf>
    <xf numFmtId="0" fontId="10" fillId="37" borderId="39" xfId="0" applyFont="1" applyFill="1" applyBorder="1" applyAlignment="1" applyProtection="1">
      <alignment horizontal="center" vertical="center" wrapText="1"/>
      <protection/>
    </xf>
    <xf numFmtId="0" fontId="10" fillId="37" borderId="40" xfId="0" applyFont="1" applyFill="1" applyBorder="1" applyAlignment="1" applyProtection="1">
      <alignment horizontal="center" vertical="center" wrapText="1"/>
      <protection/>
    </xf>
    <xf numFmtId="0" fontId="10" fillId="37" borderId="41" xfId="0" applyFont="1" applyFill="1" applyBorder="1" applyAlignment="1" applyProtection="1">
      <alignment horizontal="center" vertical="center" wrapText="1"/>
      <protection/>
    </xf>
    <xf numFmtId="49" fontId="15" fillId="37" borderId="95" xfId="0" applyNumberFormat="1" applyFont="1" applyFill="1" applyBorder="1" applyAlignment="1" applyProtection="1">
      <alignment horizontal="center" vertical="center"/>
      <protection/>
    </xf>
    <xf numFmtId="49" fontId="15" fillId="37" borderId="71" xfId="0" applyNumberFormat="1" applyFont="1" applyFill="1" applyBorder="1" applyAlignment="1" applyProtection="1">
      <alignment horizontal="center" vertical="center"/>
      <protection/>
    </xf>
    <xf numFmtId="49" fontId="15" fillId="37" borderId="72" xfId="0" applyNumberFormat="1" applyFont="1" applyFill="1" applyBorder="1" applyAlignment="1" applyProtection="1">
      <alignment horizontal="center" vertical="center"/>
      <protection/>
    </xf>
    <xf numFmtId="49" fontId="23" fillId="37" borderId="56" xfId="0" applyNumberFormat="1" applyFont="1" applyFill="1" applyBorder="1" applyAlignment="1" applyProtection="1">
      <alignment horizontal="center" vertical="center"/>
      <protection/>
    </xf>
    <xf numFmtId="0" fontId="10" fillId="34" borderId="93" xfId="0" applyNumberFormat="1" applyFont="1" applyFill="1" applyBorder="1" applyAlignment="1" applyProtection="1">
      <alignment horizontal="center" vertical="top"/>
      <protection/>
    </xf>
    <xf numFmtId="0" fontId="10" fillId="34" borderId="18" xfId="0" applyNumberFormat="1" applyFont="1" applyFill="1" applyBorder="1" applyAlignment="1" applyProtection="1">
      <alignment horizontal="center" vertical="top"/>
      <protection/>
    </xf>
    <xf numFmtId="0" fontId="10" fillId="34" borderId="24" xfId="0" applyNumberFormat="1" applyFont="1" applyFill="1" applyBorder="1" applyAlignment="1" applyProtection="1">
      <alignment horizontal="center" vertical="top"/>
      <protection/>
    </xf>
    <xf numFmtId="0" fontId="10" fillId="34" borderId="21" xfId="0" applyNumberFormat="1" applyFont="1" applyFill="1" applyBorder="1" applyAlignment="1" applyProtection="1">
      <alignment horizontal="center" vertical="top"/>
      <protection/>
    </xf>
    <xf numFmtId="0" fontId="10" fillId="34" borderId="52" xfId="0" applyNumberFormat="1" applyFont="1" applyFill="1" applyBorder="1" applyAlignment="1" applyProtection="1">
      <alignment horizontal="center" vertical="top"/>
      <protection/>
    </xf>
    <xf numFmtId="0" fontId="10" fillId="34" borderId="95" xfId="0" applyFont="1" applyFill="1" applyBorder="1" applyAlignment="1" applyProtection="1">
      <alignment horizontal="center"/>
      <protection/>
    </xf>
    <xf numFmtId="1" fontId="10" fillId="34" borderId="64" xfId="0" applyNumberFormat="1" applyFont="1" applyFill="1" applyBorder="1" applyAlignment="1" applyProtection="1">
      <alignment horizontal="center" vertical="top"/>
      <protection/>
    </xf>
    <xf numFmtId="1" fontId="10" fillId="34" borderId="51" xfId="0" applyNumberFormat="1" applyFont="1" applyFill="1" applyBorder="1" applyAlignment="1" applyProtection="1">
      <alignment horizontal="center" vertical="top"/>
      <protection/>
    </xf>
    <xf numFmtId="1" fontId="10" fillId="34" borderId="12" xfId="0" applyNumberFormat="1" applyFont="1" applyFill="1" applyBorder="1" applyAlignment="1" applyProtection="1">
      <alignment horizontal="center" vertical="top"/>
      <protection/>
    </xf>
    <xf numFmtId="49" fontId="4" fillId="37" borderId="38" xfId="0" applyNumberFormat="1" applyFont="1" applyFill="1" applyBorder="1" applyAlignment="1" applyProtection="1">
      <alignment horizontal="center" vertical="center"/>
      <protection/>
    </xf>
    <xf numFmtId="49" fontId="4" fillId="37" borderId="50" xfId="0" applyNumberFormat="1" applyFont="1" applyFill="1" applyBorder="1" applyAlignment="1" applyProtection="1">
      <alignment horizontal="center" vertical="center"/>
      <protection/>
    </xf>
    <xf numFmtId="49" fontId="4" fillId="37" borderId="51" xfId="0" applyNumberFormat="1" applyFont="1" applyFill="1" applyBorder="1" applyAlignment="1" applyProtection="1">
      <alignment horizontal="center" vertical="center"/>
      <protection/>
    </xf>
    <xf numFmtId="49" fontId="4" fillId="37" borderId="33" xfId="0" applyNumberFormat="1" applyFont="1" applyFill="1" applyBorder="1" applyAlignment="1" applyProtection="1">
      <alignment horizontal="center" vertical="center"/>
      <protection/>
    </xf>
    <xf numFmtId="49" fontId="4" fillId="37" borderId="0" xfId="0" applyNumberFormat="1" applyFont="1" applyFill="1" applyBorder="1" applyAlignment="1" applyProtection="1">
      <alignment horizontal="center" vertical="center"/>
      <protection/>
    </xf>
    <xf numFmtId="49" fontId="4" fillId="37" borderId="15" xfId="0" applyNumberFormat="1" applyFont="1" applyFill="1" applyBorder="1" applyAlignment="1" applyProtection="1">
      <alignment horizontal="center" vertical="center"/>
      <protection/>
    </xf>
    <xf numFmtId="49" fontId="4" fillId="37" borderId="68" xfId="0" applyNumberFormat="1" applyFont="1" applyFill="1" applyBorder="1" applyAlignment="1" applyProtection="1">
      <alignment horizontal="center" vertical="center"/>
      <protection/>
    </xf>
    <xf numFmtId="49" fontId="4" fillId="37" borderId="35" xfId="0" applyNumberFormat="1" applyFont="1" applyFill="1" applyBorder="1" applyAlignment="1" applyProtection="1">
      <alignment horizontal="center" vertical="center"/>
      <protection/>
    </xf>
    <xf numFmtId="49" fontId="4" fillId="37" borderId="69" xfId="0" applyNumberFormat="1" applyFont="1" applyFill="1" applyBorder="1" applyAlignment="1" applyProtection="1">
      <alignment horizontal="center" vertical="center"/>
      <protection/>
    </xf>
    <xf numFmtId="49" fontId="7" fillId="37" borderId="17" xfId="0" applyNumberFormat="1" applyFont="1" applyFill="1" applyBorder="1" applyAlignment="1" applyProtection="1">
      <alignment horizontal="center" vertical="center"/>
      <protection/>
    </xf>
    <xf numFmtId="49" fontId="7" fillId="37" borderId="16" xfId="0" applyNumberFormat="1" applyFont="1" applyFill="1" applyBorder="1" applyAlignment="1" applyProtection="1">
      <alignment horizontal="center" vertical="center"/>
      <protection/>
    </xf>
    <xf numFmtId="49" fontId="7" fillId="37" borderId="47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исциплины+ЗЕ" xfId="53"/>
    <cellStyle name="Обычный_План УП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лТаблица" xfId="61"/>
    <cellStyle name="Текст предупреждения" xfId="62"/>
    <cellStyle name="Comma" xfId="63"/>
    <cellStyle name="Comma [0]" xfId="64"/>
    <cellStyle name="Хороший" xfId="65"/>
    <cellStyle name="ЧТаблица" xfId="66"/>
    <cellStyle name="Шапочка" xfId="67"/>
  </cellStyles>
  <dxfs count="932"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color auto="1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8"/>
      </font>
    </dxf>
    <dxf>
      <font>
        <b/>
        <i val="0"/>
        <color indexed="16"/>
      </font>
    </dxf>
    <dxf>
      <font>
        <b/>
        <i val="0"/>
      </font>
    </dxf>
    <dxf>
      <font>
        <b/>
        <i val="0"/>
        <color indexed="18"/>
      </font>
    </dxf>
    <dxf>
      <font>
        <b/>
        <i val="0"/>
        <color indexed="16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name val="Cambria"/>
        <color rgb="FFFF0000"/>
      </font>
    </dxf>
    <dxf>
      <font>
        <name val="Cambria"/>
        <color rgb="FF0000FF"/>
      </font>
    </dxf>
    <dxf>
      <font>
        <name val="Cambria"/>
        <color rgb="FFFF0000"/>
      </font>
    </dxf>
    <dxf>
      <font>
        <b/>
        <i val="0"/>
        <color indexed="10"/>
      </font>
    </dxf>
    <dxf>
      <font>
        <color indexed="8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</font>
    </dxf>
    <dxf>
      <font>
        <b/>
        <i val="0"/>
        <color indexed="16"/>
      </font>
    </dxf>
    <dxf>
      <font>
        <b/>
        <i val="0"/>
        <color indexed="18"/>
      </font>
    </dxf>
    <dxf/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color auto="1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8"/>
      </font>
    </dxf>
    <dxf>
      <font>
        <b/>
        <i val="0"/>
        <color indexed="16"/>
      </font>
    </dxf>
    <dxf>
      <font>
        <b/>
        <i val="0"/>
      </font>
    </dxf>
    <dxf>
      <font>
        <b/>
        <i val="0"/>
        <color indexed="18"/>
      </font>
    </dxf>
    <dxf>
      <font>
        <b/>
        <i val="0"/>
        <color indexed="16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name val="Cambria"/>
        <color rgb="FFFF0000"/>
      </font>
    </dxf>
    <dxf>
      <font>
        <name val="Cambria"/>
        <color rgb="FF0000FF"/>
      </font>
    </dxf>
    <dxf>
      <font>
        <name val="Cambria"/>
        <color rgb="FFFF0000"/>
      </font>
    </dxf>
    <dxf>
      <font>
        <b/>
        <i val="0"/>
        <color indexed="10"/>
      </font>
    </dxf>
    <dxf>
      <font>
        <color indexed="8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</font>
    </dxf>
    <dxf>
      <font>
        <b/>
        <i val="0"/>
        <color indexed="16"/>
      </font>
    </dxf>
    <dxf>
      <font>
        <b/>
        <i val="0"/>
        <color indexed="18"/>
      </font>
    </dxf>
    <dxf/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color auto="1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8"/>
      </font>
    </dxf>
    <dxf>
      <font>
        <b/>
        <i val="0"/>
        <color indexed="16"/>
      </font>
    </dxf>
    <dxf>
      <font>
        <b/>
        <i val="0"/>
      </font>
    </dxf>
    <dxf>
      <font>
        <b/>
        <i val="0"/>
        <color indexed="18"/>
      </font>
    </dxf>
    <dxf>
      <font>
        <b/>
        <i val="0"/>
        <color indexed="16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name val="Cambria"/>
        <color rgb="FFFF0000"/>
      </font>
    </dxf>
    <dxf>
      <font>
        <name val="Cambria"/>
        <color rgb="FF0000FF"/>
      </font>
    </dxf>
    <dxf>
      <font>
        <name val="Cambria"/>
        <color rgb="FFFF0000"/>
      </font>
    </dxf>
    <dxf>
      <font>
        <b/>
        <i val="0"/>
        <color indexed="10"/>
      </font>
    </dxf>
    <dxf>
      <font>
        <color indexed="8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</font>
    </dxf>
    <dxf>
      <font>
        <b/>
        <i val="0"/>
        <color indexed="16"/>
      </font>
    </dxf>
    <dxf>
      <font>
        <b/>
        <i val="0"/>
        <color indexed="18"/>
      </font>
    </dxf>
    <dxf/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color auto="1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8"/>
      </font>
    </dxf>
    <dxf>
      <font>
        <b/>
        <i val="0"/>
        <color indexed="16"/>
      </font>
    </dxf>
    <dxf>
      <font>
        <b/>
        <i val="0"/>
      </font>
    </dxf>
    <dxf>
      <font>
        <b/>
        <i val="0"/>
        <color indexed="18"/>
      </font>
    </dxf>
    <dxf>
      <font>
        <b/>
        <i val="0"/>
        <color indexed="16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name val="Cambria"/>
        <color rgb="FFFF0000"/>
      </font>
    </dxf>
    <dxf>
      <font>
        <name val="Cambria"/>
        <color rgb="FF0000FF"/>
      </font>
    </dxf>
    <dxf>
      <font>
        <name val="Cambria"/>
        <color rgb="FFFF0000"/>
      </font>
    </dxf>
    <dxf>
      <font>
        <b/>
        <i val="0"/>
        <color indexed="10"/>
      </font>
    </dxf>
    <dxf>
      <font>
        <color indexed="8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</font>
    </dxf>
    <dxf>
      <font>
        <b/>
        <i val="0"/>
        <color indexed="16"/>
      </font>
    </dxf>
    <dxf>
      <font>
        <b/>
        <i val="0"/>
        <color indexed="18"/>
      </font>
    </dxf>
    <dxf/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color auto="1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8"/>
      </font>
    </dxf>
    <dxf>
      <font>
        <b/>
        <i val="0"/>
        <color indexed="16"/>
      </font>
    </dxf>
    <dxf>
      <font>
        <b/>
        <i val="0"/>
      </font>
    </dxf>
    <dxf>
      <font>
        <b/>
        <i val="0"/>
        <color indexed="18"/>
      </font>
    </dxf>
    <dxf>
      <font>
        <b/>
        <i val="0"/>
        <color indexed="16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name val="Cambria"/>
        <color rgb="FFFF0000"/>
      </font>
    </dxf>
    <dxf>
      <font>
        <name val="Cambria"/>
        <color rgb="FF0000FF"/>
      </font>
    </dxf>
    <dxf>
      <font>
        <name val="Cambria"/>
        <color rgb="FFFF0000"/>
      </font>
    </dxf>
    <dxf>
      <font>
        <b/>
        <i val="0"/>
        <color indexed="10"/>
      </font>
    </dxf>
    <dxf>
      <font>
        <color indexed="8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</font>
    </dxf>
    <dxf>
      <font>
        <b/>
        <i val="0"/>
        <color indexed="16"/>
      </font>
    </dxf>
    <dxf>
      <font>
        <b/>
        <i val="0"/>
        <color indexed="18"/>
      </font>
    </dxf>
    <dxf/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color auto="1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8"/>
      </font>
    </dxf>
    <dxf>
      <font>
        <b/>
        <i val="0"/>
        <color indexed="16"/>
      </font>
    </dxf>
    <dxf>
      <font>
        <b/>
        <i val="0"/>
      </font>
    </dxf>
    <dxf>
      <font>
        <b/>
        <i val="0"/>
        <color indexed="18"/>
      </font>
    </dxf>
    <dxf>
      <font>
        <b/>
        <i val="0"/>
        <color indexed="16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name val="Cambria"/>
        <color rgb="FFFF0000"/>
      </font>
    </dxf>
    <dxf>
      <font>
        <name val="Cambria"/>
        <color rgb="FF0000FF"/>
      </font>
    </dxf>
    <dxf>
      <font>
        <name val="Cambria"/>
        <color rgb="FFFF0000"/>
      </font>
    </dxf>
    <dxf>
      <font>
        <b/>
        <i val="0"/>
        <color indexed="10"/>
      </font>
    </dxf>
    <dxf>
      <font>
        <color indexed="8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</font>
    </dxf>
    <dxf>
      <font>
        <b/>
        <i val="0"/>
        <color indexed="16"/>
      </font>
    </dxf>
    <dxf>
      <font>
        <b/>
        <i val="0"/>
        <color indexed="18"/>
      </font>
    </dxf>
    <dxf/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color auto="1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8"/>
      </font>
    </dxf>
    <dxf>
      <font>
        <b/>
        <i val="0"/>
        <color indexed="16"/>
      </font>
    </dxf>
    <dxf>
      <font>
        <b/>
        <i val="0"/>
      </font>
    </dxf>
    <dxf>
      <font>
        <b/>
        <i val="0"/>
        <color indexed="18"/>
      </font>
    </dxf>
    <dxf>
      <font>
        <b/>
        <i val="0"/>
        <color indexed="16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name val="Cambria"/>
        <color rgb="FFFF0000"/>
      </font>
    </dxf>
    <dxf>
      <font>
        <name val="Cambria"/>
        <color rgb="FF0000FF"/>
      </font>
    </dxf>
    <dxf>
      <font>
        <name val="Cambria"/>
        <color rgb="FFFF0000"/>
      </font>
    </dxf>
    <dxf>
      <font>
        <b/>
        <i val="0"/>
        <color indexed="10"/>
      </font>
    </dxf>
    <dxf>
      <font>
        <color indexed="8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</font>
    </dxf>
    <dxf>
      <font>
        <b/>
        <i val="0"/>
        <color indexed="16"/>
      </font>
    </dxf>
    <dxf>
      <font>
        <b/>
        <i val="0"/>
        <color indexed="18"/>
      </font>
    </dxf>
    <dxf/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color auto="1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8"/>
      </font>
    </dxf>
    <dxf>
      <font>
        <b/>
        <i val="0"/>
        <color indexed="16"/>
      </font>
    </dxf>
    <dxf>
      <font>
        <b/>
        <i val="0"/>
      </font>
    </dxf>
    <dxf>
      <font>
        <b/>
        <i val="0"/>
        <color indexed="18"/>
      </font>
    </dxf>
    <dxf>
      <font>
        <b/>
        <i val="0"/>
        <color indexed="16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name val="Cambria"/>
        <color rgb="FFFF0000"/>
      </font>
    </dxf>
    <dxf>
      <font>
        <name val="Cambria"/>
        <color rgb="FF0000FF"/>
      </font>
    </dxf>
    <dxf>
      <font>
        <name val="Cambria"/>
        <color rgb="FFFF0000"/>
      </font>
    </dxf>
    <dxf>
      <font>
        <b/>
        <i val="0"/>
        <color indexed="10"/>
      </font>
    </dxf>
    <dxf>
      <font>
        <color indexed="8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</font>
    </dxf>
    <dxf>
      <font>
        <b/>
        <i val="0"/>
        <color indexed="16"/>
      </font>
    </dxf>
    <dxf>
      <font>
        <b/>
        <i val="0"/>
        <color indexed="18"/>
      </font>
    </dxf>
    <dxf/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color auto="1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8"/>
      </font>
    </dxf>
    <dxf>
      <font>
        <b/>
        <i val="0"/>
        <color indexed="16"/>
      </font>
    </dxf>
    <dxf>
      <font>
        <b/>
        <i val="0"/>
      </font>
    </dxf>
    <dxf>
      <font>
        <b/>
        <i val="0"/>
        <color indexed="18"/>
      </font>
    </dxf>
    <dxf>
      <font>
        <b/>
        <i val="0"/>
        <color indexed="16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name val="Cambria"/>
        <color rgb="FFFF0000"/>
      </font>
    </dxf>
    <dxf>
      <font>
        <name val="Cambria"/>
        <color rgb="FF0000FF"/>
      </font>
    </dxf>
    <dxf>
      <font>
        <name val="Cambria"/>
        <color rgb="FFFF0000"/>
      </font>
    </dxf>
    <dxf>
      <font>
        <b/>
        <i val="0"/>
        <color indexed="10"/>
      </font>
    </dxf>
    <dxf>
      <font>
        <color indexed="8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</font>
    </dxf>
    <dxf>
      <font>
        <b/>
        <i val="0"/>
        <color indexed="16"/>
      </font>
    </dxf>
    <dxf>
      <font>
        <b/>
        <i val="0"/>
        <color indexed="18"/>
      </font>
    </dxf>
    <dxf/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ill>
        <patternFill patternType="gray0625">
          <fgColor indexed="19"/>
          <bgColor indexed="50"/>
        </patternFill>
      </fill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</font>
    </dxf>
    <dxf>
      <font>
        <b/>
        <i val="0"/>
        <color indexed="16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8"/>
      </font>
    </dxf>
    <dxf>
      <font>
        <b/>
        <i val="0"/>
        <color indexed="16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rgb="FF800000"/>
      </font>
      <border/>
    </dxf>
    <dxf>
      <font>
        <b/>
        <i val="0"/>
        <color rgb="FF000080"/>
      </font>
      <border/>
    </dxf>
    <dxf>
      <font>
        <b/>
        <i val="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7C7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89"/>
  <sheetViews>
    <sheetView showGridLines="0" showZeros="0" tabSelected="1" zoomScale="85" zoomScaleNormal="85" zoomScalePageLayoutView="0" workbookViewId="0" topLeftCell="A1">
      <selection activeCell="BB60" sqref="BB60"/>
    </sheetView>
  </sheetViews>
  <sheetFormatPr defaultColWidth="9.00390625" defaultRowHeight="12.75"/>
  <cols>
    <col min="1" max="4" width="2.875" style="130" customWidth="1"/>
    <col min="5" max="5" width="3.00390625" style="130" customWidth="1"/>
    <col min="6" max="53" width="2.875" style="130" customWidth="1"/>
    <col min="54" max="54" width="4.125" style="130" customWidth="1"/>
    <col min="55" max="55" width="5.125" style="130" customWidth="1"/>
    <col min="56" max="56" width="7.875" style="130" customWidth="1"/>
    <col min="57" max="57" width="7.75390625" style="130" customWidth="1"/>
    <col min="58" max="58" width="6.125" style="130" customWidth="1"/>
    <col min="59" max="59" width="7.125" style="130" customWidth="1"/>
    <col min="60" max="60" width="11.375" style="130" customWidth="1"/>
    <col min="61" max="61" width="9.625" style="130" customWidth="1"/>
    <col min="62" max="63" width="7.125" style="130" customWidth="1"/>
    <col min="64" max="67" width="8.25390625" style="130" customWidth="1"/>
    <col min="68" max="69" width="9.125" style="130" customWidth="1"/>
    <col min="70" max="70" width="6.00390625" style="130" customWidth="1"/>
    <col min="71" max="71" width="7.625" style="130" customWidth="1"/>
    <col min="72" max="72" width="5.375" style="130" customWidth="1"/>
    <col min="73" max="73" width="6.25390625" style="130" customWidth="1"/>
    <col min="74" max="74" width="6.375" style="130" customWidth="1"/>
    <col min="75" max="75" width="6.00390625" style="130" customWidth="1"/>
    <col min="76" max="76" width="6.125" style="130" customWidth="1"/>
    <col min="77" max="77" width="6.875" style="130" customWidth="1"/>
    <col min="78" max="78" width="6.125" style="130" customWidth="1"/>
    <col min="79" max="79" width="5.375" style="130" customWidth="1"/>
    <col min="80" max="80" width="6.625" style="130" customWidth="1"/>
    <col min="81" max="81" width="6.00390625" style="130" customWidth="1"/>
    <col min="82" max="82" width="5.625" style="130" customWidth="1"/>
    <col min="83" max="83" width="5.75390625" style="130" customWidth="1"/>
    <col min="84" max="84" width="6.00390625" style="130" customWidth="1"/>
    <col min="85" max="85" width="5.375" style="130" customWidth="1"/>
    <col min="86" max="86" width="5.125" style="130" customWidth="1"/>
    <col min="87" max="87" width="5.25390625" style="130" customWidth="1"/>
    <col min="88" max="88" width="6.875" style="130" customWidth="1"/>
    <col min="89" max="89" width="7.625" style="130" customWidth="1"/>
    <col min="90" max="16384" width="9.125" style="130" customWidth="1"/>
  </cols>
  <sheetData>
    <row r="1" ht="12.75">
      <c r="R1" s="131" t="s">
        <v>300</v>
      </c>
    </row>
    <row r="2" spans="1:31" s="137" customFormat="1" ht="15.75" customHeight="1">
      <c r="A2" s="132"/>
      <c r="B2" s="133"/>
      <c r="C2" s="133"/>
      <c r="D2" s="134"/>
      <c r="E2" s="135"/>
      <c r="F2" s="135"/>
      <c r="G2" s="136"/>
      <c r="H2" s="136"/>
      <c r="I2" s="136"/>
      <c r="J2" s="136"/>
      <c r="L2" s="136"/>
      <c r="M2" s="136"/>
      <c r="N2" s="136"/>
      <c r="O2" s="136"/>
      <c r="R2" s="136"/>
      <c r="S2" s="134" t="s">
        <v>301</v>
      </c>
      <c r="U2" s="136"/>
      <c r="V2" s="132"/>
      <c r="W2" s="132"/>
      <c r="X2" s="132"/>
      <c r="Y2" s="135"/>
      <c r="Z2" s="135"/>
      <c r="AA2" s="135"/>
      <c r="AB2" s="135"/>
      <c r="AC2" s="135"/>
      <c r="AD2" s="135"/>
      <c r="AE2" s="135"/>
    </row>
    <row r="3" spans="1:31" s="137" customFormat="1" ht="12.75">
      <c r="A3" s="133" t="s">
        <v>22</v>
      </c>
      <c r="C3" s="133"/>
      <c r="D3" s="134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2"/>
      <c r="W3" s="132"/>
      <c r="X3" s="132"/>
      <c r="Y3" s="135"/>
      <c r="Z3" s="135"/>
      <c r="AA3" s="135"/>
      <c r="AB3" s="135"/>
      <c r="AC3" s="135"/>
      <c r="AD3" s="135"/>
      <c r="AE3" s="135"/>
    </row>
    <row r="4" spans="1:31" s="137" customFormat="1" ht="12.75">
      <c r="A4" s="133" t="s">
        <v>93</v>
      </c>
      <c r="C4" s="133"/>
      <c r="D4" s="134"/>
      <c r="E4" s="136"/>
      <c r="F4" s="136"/>
      <c r="G4" s="133" t="s">
        <v>94</v>
      </c>
      <c r="H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2"/>
      <c r="W4" s="132"/>
      <c r="X4" s="134" t="s">
        <v>21</v>
      </c>
      <c r="Z4" s="135"/>
      <c r="AB4" s="135"/>
      <c r="AC4" s="135"/>
      <c r="AD4" s="135"/>
      <c r="AE4" s="135"/>
    </row>
    <row r="5" spans="1:40" s="137" customFormat="1" ht="12.75">
      <c r="A5" s="133"/>
      <c r="C5" s="133"/>
      <c r="D5" s="134"/>
      <c r="E5" s="136"/>
      <c r="F5" s="136"/>
      <c r="G5" s="134" t="s">
        <v>355</v>
      </c>
      <c r="H5" s="136"/>
      <c r="I5" s="136"/>
      <c r="J5" s="135"/>
      <c r="K5" s="136"/>
      <c r="L5" s="136"/>
      <c r="M5" s="136"/>
      <c r="N5" s="136"/>
      <c r="P5" s="136"/>
      <c r="Q5" s="136"/>
      <c r="R5" s="136"/>
      <c r="S5" s="136"/>
      <c r="T5" s="136"/>
      <c r="U5" s="136"/>
      <c r="V5" s="132"/>
      <c r="W5" s="132"/>
      <c r="X5" s="132"/>
      <c r="Y5" s="135"/>
      <c r="Z5" s="135"/>
      <c r="AA5" s="135"/>
      <c r="AB5" s="135"/>
      <c r="AC5" s="135"/>
      <c r="AD5" s="135"/>
      <c r="AE5" s="135"/>
      <c r="AN5" s="134" t="s">
        <v>356</v>
      </c>
    </row>
    <row r="6" spans="1:31" s="137" customFormat="1" ht="12.75">
      <c r="A6" s="130"/>
      <c r="B6" s="134"/>
      <c r="C6" s="134"/>
      <c r="D6" s="134"/>
      <c r="E6" s="134"/>
      <c r="G6" s="138"/>
      <c r="H6" s="138"/>
      <c r="I6" s="138"/>
      <c r="J6" s="138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5"/>
      <c r="Z6" s="135"/>
      <c r="AA6" s="135"/>
      <c r="AB6" s="135"/>
      <c r="AC6" s="135"/>
      <c r="AD6" s="135"/>
      <c r="AE6" s="135"/>
    </row>
    <row r="7" spans="1:50" s="137" customFormat="1" ht="12.75">
      <c r="A7" s="130"/>
      <c r="B7" s="134" t="s">
        <v>42</v>
      </c>
      <c r="C7" s="134"/>
      <c r="D7" s="134"/>
      <c r="E7" s="134"/>
      <c r="F7" s="138"/>
      <c r="G7" s="138"/>
      <c r="H7" s="138"/>
      <c r="I7" s="138"/>
      <c r="J7" s="138"/>
      <c r="K7" s="132"/>
      <c r="L7" s="817" t="s">
        <v>57</v>
      </c>
      <c r="M7" s="817"/>
      <c r="N7" s="817"/>
      <c r="O7" s="817"/>
      <c r="P7" s="817"/>
      <c r="Q7" s="817"/>
      <c r="R7" s="817"/>
      <c r="S7" s="817"/>
      <c r="T7" s="817"/>
      <c r="U7" s="817"/>
      <c r="V7" s="817"/>
      <c r="W7" s="817"/>
      <c r="X7" s="817"/>
      <c r="Y7" s="817"/>
      <c r="Z7" s="817"/>
      <c r="AA7" s="817"/>
      <c r="AB7" s="135"/>
      <c r="AC7" s="135"/>
      <c r="AD7" s="135"/>
      <c r="AE7" s="135"/>
      <c r="AH7" s="139" t="s">
        <v>43</v>
      </c>
      <c r="AI7" s="140"/>
      <c r="AJ7" s="140"/>
      <c r="AK7" s="140"/>
      <c r="AL7" s="140"/>
      <c r="AM7" s="140"/>
      <c r="AN7" s="140"/>
      <c r="AP7" s="632" t="s">
        <v>95</v>
      </c>
      <c r="AQ7" s="632"/>
      <c r="AR7" s="632"/>
      <c r="AS7" s="632"/>
      <c r="AT7" s="632"/>
      <c r="AU7" s="632"/>
      <c r="AV7" s="632"/>
      <c r="AW7" s="632"/>
      <c r="AX7" s="632"/>
    </row>
    <row r="8" spans="1:50" s="137" customFormat="1" ht="12.75">
      <c r="A8" s="130"/>
      <c r="B8" s="142" t="s">
        <v>353</v>
      </c>
      <c r="C8" s="134"/>
      <c r="D8" s="134"/>
      <c r="E8" s="134"/>
      <c r="F8" s="138"/>
      <c r="G8" s="138"/>
      <c r="H8" s="138"/>
      <c r="I8" s="138"/>
      <c r="J8" s="138"/>
      <c r="L8" s="818"/>
      <c r="M8" s="818"/>
      <c r="N8" s="818"/>
      <c r="O8" s="818"/>
      <c r="P8" s="818"/>
      <c r="Q8" s="818"/>
      <c r="R8" s="818"/>
      <c r="S8" s="818"/>
      <c r="T8" s="818"/>
      <c r="U8" s="818"/>
      <c r="V8" s="818"/>
      <c r="W8" s="818"/>
      <c r="X8" s="818"/>
      <c r="Y8" s="818"/>
      <c r="Z8" s="818"/>
      <c r="AA8" s="818"/>
      <c r="AB8" s="135"/>
      <c r="AC8" s="135"/>
      <c r="AD8" s="135"/>
      <c r="AE8" s="135"/>
      <c r="AH8" s="133" t="s">
        <v>44</v>
      </c>
      <c r="AI8" s="140"/>
      <c r="AJ8" s="140"/>
      <c r="AK8" s="140"/>
      <c r="AL8" s="140"/>
      <c r="AM8" s="140"/>
      <c r="AN8" s="140"/>
      <c r="AP8" s="633" t="s">
        <v>507</v>
      </c>
      <c r="AQ8" s="633"/>
      <c r="AR8" s="633"/>
      <c r="AS8" s="633"/>
      <c r="AT8" s="633"/>
      <c r="AU8" s="633"/>
      <c r="AV8" s="633"/>
      <c r="AW8" s="633"/>
      <c r="AX8" s="633"/>
    </row>
    <row r="9" spans="1:50" s="137" customFormat="1" ht="12.75">
      <c r="A9" s="130"/>
      <c r="B9" s="134" t="s">
        <v>354</v>
      </c>
      <c r="C9" s="134"/>
      <c r="D9" s="134"/>
      <c r="E9" s="134"/>
      <c r="F9" s="138"/>
      <c r="G9" s="138"/>
      <c r="H9" s="138"/>
      <c r="I9" s="138"/>
      <c r="J9" s="138"/>
      <c r="L9" s="819"/>
      <c r="M9" s="819"/>
      <c r="N9" s="819"/>
      <c r="O9" s="819"/>
      <c r="P9" s="819"/>
      <c r="Q9" s="819"/>
      <c r="R9" s="819"/>
      <c r="S9" s="819"/>
      <c r="T9" s="819"/>
      <c r="U9" s="819"/>
      <c r="V9" s="819"/>
      <c r="W9" s="819"/>
      <c r="X9" s="819"/>
      <c r="Y9" s="819"/>
      <c r="Z9" s="819"/>
      <c r="AA9" s="819"/>
      <c r="AB9" s="135"/>
      <c r="AC9" s="135"/>
      <c r="AD9" s="135"/>
      <c r="AE9" s="135"/>
      <c r="AH9" s="134" t="s">
        <v>56</v>
      </c>
      <c r="AI9" s="140"/>
      <c r="AJ9" s="140"/>
      <c r="AK9" s="140"/>
      <c r="AL9" s="140"/>
      <c r="AM9" s="140"/>
      <c r="AN9" s="140"/>
      <c r="AO9" s="140"/>
      <c r="AP9" s="633" t="s">
        <v>506</v>
      </c>
      <c r="AQ9" s="633"/>
      <c r="AR9" s="633"/>
      <c r="AS9" s="633"/>
      <c r="AT9" s="633"/>
      <c r="AU9" s="633"/>
      <c r="AV9" s="633"/>
      <c r="AW9" s="633"/>
      <c r="AX9" s="633"/>
    </row>
    <row r="10" spans="1:31" s="137" customFormat="1" ht="12.75">
      <c r="A10" s="130"/>
      <c r="C10" s="134"/>
      <c r="D10" s="134"/>
      <c r="E10" s="134"/>
      <c r="G10" s="138"/>
      <c r="H10" s="138"/>
      <c r="I10" s="138"/>
      <c r="J10" s="138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5"/>
      <c r="Z10" s="135"/>
      <c r="AA10" s="135"/>
      <c r="AB10" s="135"/>
      <c r="AC10" s="135"/>
      <c r="AD10" s="135"/>
      <c r="AE10" s="135"/>
    </row>
    <row r="11" spans="2:51" ht="12.75">
      <c r="B11" s="131" t="s">
        <v>90</v>
      </c>
      <c r="AY11" s="130" t="s">
        <v>105</v>
      </c>
    </row>
    <row r="12" ht="13.5" thickBot="1"/>
    <row r="13" spans="1:53" ht="12.75">
      <c r="A13" s="710" t="s">
        <v>23</v>
      </c>
      <c r="B13" s="706" t="s">
        <v>24</v>
      </c>
      <c r="C13" s="707"/>
      <c r="D13" s="707"/>
      <c r="E13" s="707"/>
      <c r="F13" s="708"/>
      <c r="G13" s="706" t="s">
        <v>25</v>
      </c>
      <c r="H13" s="707"/>
      <c r="I13" s="707"/>
      <c r="J13" s="708"/>
      <c r="K13" s="706" t="s">
        <v>26</v>
      </c>
      <c r="L13" s="707"/>
      <c r="M13" s="707"/>
      <c r="N13" s="708"/>
      <c r="O13" s="706" t="s">
        <v>27</v>
      </c>
      <c r="P13" s="707"/>
      <c r="Q13" s="707"/>
      <c r="R13" s="707"/>
      <c r="S13" s="708"/>
      <c r="T13" s="706" t="s">
        <v>28</v>
      </c>
      <c r="U13" s="707"/>
      <c r="V13" s="707"/>
      <c r="W13" s="708"/>
      <c r="X13" s="706" t="s">
        <v>29</v>
      </c>
      <c r="Y13" s="707"/>
      <c r="Z13" s="707"/>
      <c r="AA13" s="708"/>
      <c r="AB13" s="706" t="s">
        <v>30</v>
      </c>
      <c r="AC13" s="707"/>
      <c r="AD13" s="707"/>
      <c r="AE13" s="707"/>
      <c r="AF13" s="708"/>
      <c r="AG13" s="706" t="s">
        <v>31</v>
      </c>
      <c r="AH13" s="707"/>
      <c r="AI13" s="707"/>
      <c r="AJ13" s="708"/>
      <c r="AK13" s="706" t="s">
        <v>32</v>
      </c>
      <c r="AL13" s="707"/>
      <c r="AM13" s="707"/>
      <c r="AN13" s="708"/>
      <c r="AO13" s="706" t="s">
        <v>33</v>
      </c>
      <c r="AP13" s="707"/>
      <c r="AQ13" s="707"/>
      <c r="AR13" s="707"/>
      <c r="AS13" s="708"/>
      <c r="AT13" s="706" t="s">
        <v>34</v>
      </c>
      <c r="AU13" s="707"/>
      <c r="AV13" s="707"/>
      <c r="AW13" s="708"/>
      <c r="AX13" s="706" t="s">
        <v>35</v>
      </c>
      <c r="AY13" s="707"/>
      <c r="AZ13" s="707"/>
      <c r="BA13" s="708"/>
    </row>
    <row r="14" spans="1:53" ht="12.75">
      <c r="A14" s="711"/>
      <c r="B14" s="521">
        <v>1</v>
      </c>
      <c r="C14" s="522">
        <v>8</v>
      </c>
      <c r="D14" s="522">
        <v>15</v>
      </c>
      <c r="E14" s="522">
        <v>22</v>
      </c>
      <c r="F14" s="523">
        <v>29</v>
      </c>
      <c r="G14" s="521">
        <v>6</v>
      </c>
      <c r="H14" s="522">
        <v>13</v>
      </c>
      <c r="I14" s="522">
        <v>20</v>
      </c>
      <c r="J14" s="523">
        <v>27</v>
      </c>
      <c r="K14" s="521">
        <v>3</v>
      </c>
      <c r="L14" s="522">
        <v>10</v>
      </c>
      <c r="M14" s="522">
        <v>17</v>
      </c>
      <c r="N14" s="523">
        <v>24</v>
      </c>
      <c r="O14" s="521">
        <v>1</v>
      </c>
      <c r="P14" s="522">
        <v>8</v>
      </c>
      <c r="Q14" s="522">
        <v>15</v>
      </c>
      <c r="R14" s="522">
        <v>22</v>
      </c>
      <c r="S14" s="523">
        <v>29</v>
      </c>
      <c r="T14" s="521">
        <v>5</v>
      </c>
      <c r="U14" s="522">
        <v>12</v>
      </c>
      <c r="V14" s="522">
        <v>19</v>
      </c>
      <c r="W14" s="523">
        <v>26</v>
      </c>
      <c r="X14" s="521">
        <v>2</v>
      </c>
      <c r="Y14" s="522">
        <v>9</v>
      </c>
      <c r="Z14" s="522">
        <v>16</v>
      </c>
      <c r="AA14" s="523">
        <v>23</v>
      </c>
      <c r="AB14" s="521">
        <v>2</v>
      </c>
      <c r="AC14" s="522">
        <v>9</v>
      </c>
      <c r="AD14" s="522">
        <v>16</v>
      </c>
      <c r="AE14" s="522">
        <v>23</v>
      </c>
      <c r="AF14" s="523">
        <v>30</v>
      </c>
      <c r="AG14" s="521">
        <v>6</v>
      </c>
      <c r="AH14" s="522">
        <v>13</v>
      </c>
      <c r="AI14" s="522">
        <v>20</v>
      </c>
      <c r="AJ14" s="523">
        <v>27</v>
      </c>
      <c r="AK14" s="521">
        <v>4</v>
      </c>
      <c r="AL14" s="522">
        <v>11</v>
      </c>
      <c r="AM14" s="522">
        <v>18</v>
      </c>
      <c r="AN14" s="523">
        <v>25</v>
      </c>
      <c r="AO14" s="521">
        <v>1</v>
      </c>
      <c r="AP14" s="522">
        <v>8</v>
      </c>
      <c r="AQ14" s="522">
        <v>15</v>
      </c>
      <c r="AR14" s="522">
        <v>22</v>
      </c>
      <c r="AS14" s="523">
        <v>29</v>
      </c>
      <c r="AT14" s="521">
        <v>6</v>
      </c>
      <c r="AU14" s="522">
        <v>13</v>
      </c>
      <c r="AV14" s="522">
        <v>20</v>
      </c>
      <c r="AW14" s="523">
        <v>27</v>
      </c>
      <c r="AX14" s="524">
        <v>3</v>
      </c>
      <c r="AY14" s="522">
        <v>10</v>
      </c>
      <c r="AZ14" s="522">
        <v>17</v>
      </c>
      <c r="BA14" s="523">
        <v>24</v>
      </c>
    </row>
    <row r="15" spans="1:53" ht="13.5" thickBot="1">
      <c r="A15" s="525"/>
      <c r="B15" s="526">
        <f>B14+6</f>
        <v>7</v>
      </c>
      <c r="C15" s="527">
        <f>C14+6</f>
        <v>14</v>
      </c>
      <c r="D15" s="527">
        <f>D14+6</f>
        <v>21</v>
      </c>
      <c r="E15" s="527">
        <f>E14+6</f>
        <v>28</v>
      </c>
      <c r="F15" s="528">
        <v>5</v>
      </c>
      <c r="G15" s="526">
        <f>G14+6</f>
        <v>12</v>
      </c>
      <c r="H15" s="527">
        <f>H14+6</f>
        <v>19</v>
      </c>
      <c r="I15" s="527">
        <f>I14+6</f>
        <v>26</v>
      </c>
      <c r="J15" s="528">
        <v>2</v>
      </c>
      <c r="K15" s="526">
        <f aca="true" t="shared" si="0" ref="K15:R15">K14+6</f>
        <v>9</v>
      </c>
      <c r="L15" s="527">
        <f t="shared" si="0"/>
        <v>16</v>
      </c>
      <c r="M15" s="527">
        <f t="shared" si="0"/>
        <v>23</v>
      </c>
      <c r="N15" s="528">
        <f t="shared" si="0"/>
        <v>30</v>
      </c>
      <c r="O15" s="526">
        <f t="shared" si="0"/>
        <v>7</v>
      </c>
      <c r="P15" s="527">
        <f t="shared" si="0"/>
        <v>14</v>
      </c>
      <c r="Q15" s="527">
        <f t="shared" si="0"/>
        <v>21</v>
      </c>
      <c r="R15" s="527">
        <f t="shared" si="0"/>
        <v>28</v>
      </c>
      <c r="S15" s="528">
        <v>4</v>
      </c>
      <c r="T15" s="526">
        <f>T14+6</f>
        <v>11</v>
      </c>
      <c r="U15" s="527">
        <f>U14+6</f>
        <v>18</v>
      </c>
      <c r="V15" s="527">
        <f>V14+6</f>
        <v>25</v>
      </c>
      <c r="W15" s="528">
        <v>1</v>
      </c>
      <c r="X15" s="526">
        <f>X14+6</f>
        <v>8</v>
      </c>
      <c r="Y15" s="527">
        <f>Y14+6</f>
        <v>15</v>
      </c>
      <c r="Z15" s="527">
        <f>Z14+6</f>
        <v>22</v>
      </c>
      <c r="AA15" s="528">
        <v>1</v>
      </c>
      <c r="AB15" s="526">
        <f>AB14+6</f>
        <v>8</v>
      </c>
      <c r="AC15" s="527">
        <f>AC14+6</f>
        <v>15</v>
      </c>
      <c r="AD15" s="527">
        <f>AD14+6</f>
        <v>22</v>
      </c>
      <c r="AE15" s="527">
        <f>AE14+6</f>
        <v>29</v>
      </c>
      <c r="AF15" s="528">
        <v>5</v>
      </c>
      <c r="AG15" s="526">
        <f>AG14+6</f>
        <v>12</v>
      </c>
      <c r="AH15" s="527">
        <f>AH14+6</f>
        <v>19</v>
      </c>
      <c r="AI15" s="527">
        <f>AI14+6</f>
        <v>26</v>
      </c>
      <c r="AJ15" s="528">
        <v>3</v>
      </c>
      <c r="AK15" s="526">
        <f aca="true" t="shared" si="1" ref="AK15:AR15">AK14+6</f>
        <v>10</v>
      </c>
      <c r="AL15" s="527">
        <f t="shared" si="1"/>
        <v>17</v>
      </c>
      <c r="AM15" s="527">
        <f t="shared" si="1"/>
        <v>24</v>
      </c>
      <c r="AN15" s="528">
        <f t="shared" si="1"/>
        <v>31</v>
      </c>
      <c r="AO15" s="526">
        <f t="shared" si="1"/>
        <v>7</v>
      </c>
      <c r="AP15" s="527">
        <f t="shared" si="1"/>
        <v>14</v>
      </c>
      <c r="AQ15" s="527">
        <f t="shared" si="1"/>
        <v>21</v>
      </c>
      <c r="AR15" s="527">
        <f t="shared" si="1"/>
        <v>28</v>
      </c>
      <c r="AS15" s="528">
        <v>5</v>
      </c>
      <c r="AT15" s="526">
        <f>AT14+6</f>
        <v>12</v>
      </c>
      <c r="AU15" s="527">
        <f>AU14+6</f>
        <v>19</v>
      </c>
      <c r="AV15" s="527">
        <f>AV14+6</f>
        <v>26</v>
      </c>
      <c r="AW15" s="528">
        <v>2</v>
      </c>
      <c r="AX15" s="529">
        <f>AX14+6</f>
        <v>9</v>
      </c>
      <c r="AY15" s="527">
        <f>AY14+6</f>
        <v>16</v>
      </c>
      <c r="AZ15" s="527">
        <f>AZ14+6</f>
        <v>23</v>
      </c>
      <c r="BA15" s="528">
        <v>31</v>
      </c>
    </row>
    <row r="16" spans="1:53" ht="12.75">
      <c r="A16" s="530" t="s">
        <v>36</v>
      </c>
      <c r="B16" s="144"/>
      <c r="C16" s="94"/>
      <c r="D16" s="94"/>
      <c r="E16" s="94"/>
      <c r="F16" s="145"/>
      <c r="G16" s="144"/>
      <c r="H16" s="94"/>
      <c r="I16" s="94"/>
      <c r="J16" s="145"/>
      <c r="K16" s="144"/>
      <c r="L16" s="94"/>
      <c r="M16" s="94"/>
      <c r="N16" s="145"/>
      <c r="O16" s="144"/>
      <c r="P16" s="94"/>
      <c r="Q16" s="94"/>
      <c r="R16" s="94"/>
      <c r="S16" s="145"/>
      <c r="T16" s="144" t="s">
        <v>45</v>
      </c>
      <c r="U16" s="94" t="s">
        <v>45</v>
      </c>
      <c r="V16" s="94" t="s">
        <v>45</v>
      </c>
      <c r="W16" s="145" t="s">
        <v>49</v>
      </c>
      <c r="X16" s="144" t="s">
        <v>49</v>
      </c>
      <c r="Y16" s="94"/>
      <c r="Z16" s="94"/>
      <c r="AA16" s="145"/>
      <c r="AB16" s="144"/>
      <c r="AC16" s="94"/>
      <c r="AD16" s="94"/>
      <c r="AE16" s="94"/>
      <c r="AF16" s="145"/>
      <c r="AG16" s="146"/>
      <c r="AH16" s="94"/>
      <c r="AI16" s="94"/>
      <c r="AJ16" s="147"/>
      <c r="AK16" s="144"/>
      <c r="AL16" s="94"/>
      <c r="AM16" s="94"/>
      <c r="AN16" s="147"/>
      <c r="AO16" s="144"/>
      <c r="AP16" s="94"/>
      <c r="AQ16" s="94"/>
      <c r="AR16" s="94" t="s">
        <v>45</v>
      </c>
      <c r="AS16" s="148" t="s">
        <v>45</v>
      </c>
      <c r="AT16" s="144" t="s">
        <v>45</v>
      </c>
      <c r="AU16" s="94" t="s">
        <v>111</v>
      </c>
      <c r="AV16" s="94" t="s">
        <v>111</v>
      </c>
      <c r="AW16" s="145" t="s">
        <v>49</v>
      </c>
      <c r="AX16" s="146" t="s">
        <v>49</v>
      </c>
      <c r="AY16" s="94" t="s">
        <v>49</v>
      </c>
      <c r="AZ16" s="94" t="s">
        <v>49</v>
      </c>
      <c r="BA16" s="145" t="s">
        <v>49</v>
      </c>
    </row>
    <row r="17" spans="1:53" ht="12.75">
      <c r="A17" s="531" t="s">
        <v>37</v>
      </c>
      <c r="B17" s="149"/>
      <c r="C17" s="150"/>
      <c r="D17" s="150"/>
      <c r="E17" s="150"/>
      <c r="F17" s="151"/>
      <c r="G17" s="149"/>
      <c r="H17" s="150"/>
      <c r="I17" s="150"/>
      <c r="J17" s="151"/>
      <c r="K17" s="149"/>
      <c r="L17" s="150"/>
      <c r="M17" s="150"/>
      <c r="N17" s="151"/>
      <c r="O17" s="149"/>
      <c r="P17" s="150"/>
      <c r="Q17" s="150"/>
      <c r="R17" s="150"/>
      <c r="S17" s="151"/>
      <c r="T17" s="149" t="s">
        <v>45</v>
      </c>
      <c r="U17" s="150" t="s">
        <v>45</v>
      </c>
      <c r="V17" s="150" t="s">
        <v>45</v>
      </c>
      <c r="W17" s="151" t="s">
        <v>49</v>
      </c>
      <c r="X17" s="149" t="s">
        <v>49</v>
      </c>
      <c r="Y17" s="150"/>
      <c r="Z17" s="150"/>
      <c r="AA17" s="151"/>
      <c r="AB17" s="149"/>
      <c r="AC17" s="150"/>
      <c r="AD17" s="150"/>
      <c r="AE17" s="150"/>
      <c r="AF17" s="151"/>
      <c r="AG17" s="152"/>
      <c r="AH17" s="150"/>
      <c r="AI17" s="150"/>
      <c r="AJ17" s="153"/>
      <c r="AK17" s="149"/>
      <c r="AL17" s="150"/>
      <c r="AM17" s="150"/>
      <c r="AN17" s="153"/>
      <c r="AO17" s="149"/>
      <c r="AP17" s="150"/>
      <c r="AQ17" s="150"/>
      <c r="AR17" s="150" t="s">
        <v>45</v>
      </c>
      <c r="AS17" s="154" t="s">
        <v>45</v>
      </c>
      <c r="AT17" s="149" t="s">
        <v>45</v>
      </c>
      <c r="AU17" s="150" t="s">
        <v>54</v>
      </c>
      <c r="AV17" s="150" t="s">
        <v>54</v>
      </c>
      <c r="AW17" s="151" t="s">
        <v>49</v>
      </c>
      <c r="AX17" s="152" t="s">
        <v>49</v>
      </c>
      <c r="AY17" s="150" t="s">
        <v>49</v>
      </c>
      <c r="AZ17" s="150" t="s">
        <v>49</v>
      </c>
      <c r="BA17" s="151" t="s">
        <v>49</v>
      </c>
    </row>
    <row r="18" spans="1:53" ht="12.75">
      <c r="A18" s="531" t="s">
        <v>38</v>
      </c>
      <c r="B18" s="149"/>
      <c r="C18" s="150"/>
      <c r="D18" s="150"/>
      <c r="E18" s="150"/>
      <c r="F18" s="151"/>
      <c r="G18" s="149"/>
      <c r="H18" s="150"/>
      <c r="I18" s="150"/>
      <c r="J18" s="151"/>
      <c r="K18" s="149"/>
      <c r="L18" s="150"/>
      <c r="M18" s="150"/>
      <c r="N18" s="151"/>
      <c r="O18" s="149"/>
      <c r="P18" s="150"/>
      <c r="Q18" s="150"/>
      <c r="R18" s="150"/>
      <c r="S18" s="151" t="s">
        <v>45</v>
      </c>
      <c r="T18" s="149" t="s">
        <v>45</v>
      </c>
      <c r="U18" s="150" t="s">
        <v>45</v>
      </c>
      <c r="V18" s="150" t="s">
        <v>45</v>
      </c>
      <c r="W18" s="151" t="s">
        <v>49</v>
      </c>
      <c r="X18" s="149" t="s">
        <v>49</v>
      </c>
      <c r="Y18" s="150"/>
      <c r="Z18" s="150"/>
      <c r="AA18" s="151"/>
      <c r="AB18" s="149"/>
      <c r="AC18" s="150"/>
      <c r="AD18" s="150"/>
      <c r="AE18" s="150"/>
      <c r="AF18" s="151"/>
      <c r="AG18" s="152"/>
      <c r="AH18" s="150"/>
      <c r="AI18" s="150"/>
      <c r="AJ18" s="153"/>
      <c r="AK18" s="149"/>
      <c r="AL18" s="150"/>
      <c r="AM18" s="150"/>
      <c r="AN18" s="153"/>
      <c r="AO18" s="149"/>
      <c r="AP18" s="150" t="s">
        <v>45</v>
      </c>
      <c r="AQ18" s="150" t="s">
        <v>45</v>
      </c>
      <c r="AR18" s="150" t="s">
        <v>45</v>
      </c>
      <c r="AS18" s="154" t="s">
        <v>54</v>
      </c>
      <c r="AT18" s="149" t="s">
        <v>54</v>
      </c>
      <c r="AU18" s="150" t="s">
        <v>54</v>
      </c>
      <c r="AV18" s="150" t="s">
        <v>54</v>
      </c>
      <c r="AW18" s="151" t="s">
        <v>49</v>
      </c>
      <c r="AX18" s="152" t="s">
        <v>49</v>
      </c>
      <c r="AY18" s="150" t="s">
        <v>49</v>
      </c>
      <c r="AZ18" s="150" t="s">
        <v>49</v>
      </c>
      <c r="BA18" s="151" t="s">
        <v>49</v>
      </c>
    </row>
    <row r="19" spans="1:53" ht="13.5" thickBot="1">
      <c r="A19" s="531" t="s">
        <v>39</v>
      </c>
      <c r="B19" s="155" t="s">
        <v>52</v>
      </c>
      <c r="C19" s="156" t="s">
        <v>50</v>
      </c>
      <c r="D19" s="156" t="s">
        <v>50</v>
      </c>
      <c r="E19" s="156" t="s">
        <v>50</v>
      </c>
      <c r="F19" s="156" t="s">
        <v>50</v>
      </c>
      <c r="G19" s="156" t="s">
        <v>50</v>
      </c>
      <c r="H19" s="156" t="s">
        <v>50</v>
      </c>
      <c r="I19" s="156" t="s">
        <v>50</v>
      </c>
      <c r="J19" s="156" t="s">
        <v>50</v>
      </c>
      <c r="K19" s="156" t="s">
        <v>50</v>
      </c>
      <c r="L19" s="156" t="s">
        <v>50</v>
      </c>
      <c r="M19" s="156" t="s">
        <v>50</v>
      </c>
      <c r="N19" s="156" t="s">
        <v>50</v>
      </c>
      <c r="O19" s="156" t="s">
        <v>50</v>
      </c>
      <c r="P19" s="156" t="s">
        <v>50</v>
      </c>
      <c r="Q19" s="156" t="s">
        <v>50</v>
      </c>
      <c r="R19" s="156" t="s">
        <v>50</v>
      </c>
      <c r="S19" s="156" t="s">
        <v>50</v>
      </c>
      <c r="T19" s="155" t="s">
        <v>49</v>
      </c>
      <c r="U19" s="156" t="s">
        <v>49</v>
      </c>
      <c r="V19" s="156" t="s">
        <v>49</v>
      </c>
      <c r="W19" s="157" t="s">
        <v>49</v>
      </c>
      <c r="X19" s="155" t="s">
        <v>49</v>
      </c>
      <c r="Y19" s="156" t="s">
        <v>49</v>
      </c>
      <c r="Z19" s="156" t="s">
        <v>49</v>
      </c>
      <c r="AA19" s="157" t="s">
        <v>49</v>
      </c>
      <c r="AB19" s="155" t="s">
        <v>62</v>
      </c>
      <c r="AC19" s="156" t="s">
        <v>62</v>
      </c>
      <c r="AD19" s="156" t="s">
        <v>62</v>
      </c>
      <c r="AE19" s="156" t="s">
        <v>62</v>
      </c>
      <c r="AF19" s="157" t="s">
        <v>62</v>
      </c>
      <c r="AG19" s="158" t="s">
        <v>62</v>
      </c>
      <c r="AH19" s="156" t="s">
        <v>62</v>
      </c>
      <c r="AI19" s="156" t="s">
        <v>62</v>
      </c>
      <c r="AJ19" s="159" t="s">
        <v>62</v>
      </c>
      <c r="AK19" s="155" t="s">
        <v>62</v>
      </c>
      <c r="AL19" s="156" t="s">
        <v>62</v>
      </c>
      <c r="AM19" s="156" t="s">
        <v>62</v>
      </c>
      <c r="AN19" s="159" t="s">
        <v>62</v>
      </c>
      <c r="AO19" s="155" t="s">
        <v>62</v>
      </c>
      <c r="AP19" s="156" t="s">
        <v>62</v>
      </c>
      <c r="AQ19" s="156" t="s">
        <v>62</v>
      </c>
      <c r="AR19" s="156" t="s">
        <v>62</v>
      </c>
      <c r="AS19" s="157" t="s">
        <v>62</v>
      </c>
      <c r="AT19" s="155" t="s">
        <v>62</v>
      </c>
      <c r="AU19" s="156" t="s">
        <v>62</v>
      </c>
      <c r="AV19" s="156" t="s">
        <v>62</v>
      </c>
      <c r="AW19" s="157" t="s">
        <v>62</v>
      </c>
      <c r="AX19" s="158" t="s">
        <v>62</v>
      </c>
      <c r="AY19" s="156" t="s">
        <v>62</v>
      </c>
      <c r="AZ19" s="156" t="s">
        <v>62</v>
      </c>
      <c r="BA19" s="157" t="s">
        <v>62</v>
      </c>
    </row>
    <row r="20" s="132" customFormat="1" ht="12.75">
      <c r="A20" s="89"/>
    </row>
    <row r="21" spans="2:42" s="135" customFormat="1" ht="12.75">
      <c r="B21" s="160"/>
      <c r="C21" s="135" t="s">
        <v>46</v>
      </c>
      <c r="D21" s="130" t="s">
        <v>47</v>
      </c>
      <c r="M21" s="161" t="s">
        <v>45</v>
      </c>
      <c r="N21" s="135" t="s">
        <v>46</v>
      </c>
      <c r="O21" s="130" t="s">
        <v>48</v>
      </c>
      <c r="Y21" s="161" t="s">
        <v>50</v>
      </c>
      <c r="Z21" s="135" t="s">
        <v>46</v>
      </c>
      <c r="AA21" s="130" t="s">
        <v>83</v>
      </c>
      <c r="AN21" s="161" t="s">
        <v>52</v>
      </c>
      <c r="AO21" s="135" t="s">
        <v>46</v>
      </c>
      <c r="AP21" s="130" t="s">
        <v>53</v>
      </c>
    </row>
    <row r="22" spans="13:89" s="86" customFormat="1" ht="12.75">
      <c r="M22" s="89"/>
      <c r="Y22" s="89"/>
      <c r="AN22" s="89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</row>
    <row r="23" spans="2:89" ht="12.75">
      <c r="B23" s="161" t="s">
        <v>111</v>
      </c>
      <c r="C23" s="135" t="s">
        <v>46</v>
      </c>
      <c r="D23" s="130" t="s">
        <v>55</v>
      </c>
      <c r="M23" s="161" t="s">
        <v>54</v>
      </c>
      <c r="N23" s="135" t="s">
        <v>46</v>
      </c>
      <c r="O23" s="130" t="s">
        <v>76</v>
      </c>
      <c r="Y23" s="150" t="s">
        <v>64</v>
      </c>
      <c r="Z23" s="130" t="s">
        <v>46</v>
      </c>
      <c r="AA23" s="130" t="s">
        <v>84</v>
      </c>
      <c r="AN23" s="161" t="s">
        <v>49</v>
      </c>
      <c r="AO23" s="135" t="s">
        <v>46</v>
      </c>
      <c r="AP23" s="130" t="s">
        <v>51</v>
      </c>
      <c r="AW23" s="150" t="s">
        <v>62</v>
      </c>
      <c r="AX23" s="130" t="s">
        <v>46</v>
      </c>
      <c r="AY23" s="130" t="s">
        <v>63</v>
      </c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</row>
    <row r="24" spans="2:89" ht="12.75">
      <c r="B24" s="86"/>
      <c r="C24" s="135"/>
      <c r="D24" s="135"/>
      <c r="M24" s="86"/>
      <c r="N24" s="135"/>
      <c r="O24" s="135"/>
      <c r="AE24" s="135"/>
      <c r="AF24" s="135"/>
      <c r="CB24" s="70"/>
      <c r="CC24" s="70"/>
      <c r="CD24" s="70"/>
      <c r="CE24" s="70"/>
      <c r="CF24" s="70"/>
      <c r="CG24" s="70"/>
      <c r="CH24" s="70"/>
      <c r="CI24" s="70"/>
      <c r="CJ24" s="70"/>
      <c r="CK24" s="70"/>
    </row>
    <row r="25" spans="2:82" ht="12.75">
      <c r="B25" s="133" t="s">
        <v>299</v>
      </c>
      <c r="C25" s="135"/>
      <c r="D25" s="135"/>
      <c r="M25" s="86"/>
      <c r="N25" s="135"/>
      <c r="O25" s="135"/>
      <c r="AY25" s="130" t="s">
        <v>104</v>
      </c>
      <c r="BX25" s="70"/>
      <c r="BY25" s="70"/>
      <c r="BZ25" s="70"/>
      <c r="CA25" s="70"/>
      <c r="CB25" s="70"/>
      <c r="CC25" s="70"/>
      <c r="CD25" s="70"/>
    </row>
    <row r="26" spans="76:82" ht="13.5" thickBot="1">
      <c r="BX26" s="70"/>
      <c r="BY26" s="70"/>
      <c r="BZ26" s="70"/>
      <c r="CA26" s="70"/>
      <c r="CB26" s="70"/>
      <c r="CC26" s="70"/>
      <c r="CD26" s="70"/>
    </row>
    <row r="27" spans="1:69" ht="53.25" customHeight="1">
      <c r="A27" s="691" t="s">
        <v>23</v>
      </c>
      <c r="B27" s="693" t="s">
        <v>292</v>
      </c>
      <c r="C27" s="698" t="s">
        <v>47</v>
      </c>
      <c r="D27" s="699"/>
      <c r="E27" s="699"/>
      <c r="F27" s="699"/>
      <c r="G27" s="699"/>
      <c r="H27" s="700"/>
      <c r="I27" s="698" t="s">
        <v>293</v>
      </c>
      <c r="J27" s="699"/>
      <c r="K27" s="699"/>
      <c r="L27" s="699"/>
      <c r="M27" s="699"/>
      <c r="N27" s="700"/>
      <c r="O27" s="698" t="s">
        <v>294</v>
      </c>
      <c r="P27" s="699"/>
      <c r="Q27" s="699"/>
      <c r="R27" s="699"/>
      <c r="S27" s="699"/>
      <c r="T27" s="700"/>
      <c r="U27" s="698" t="s">
        <v>298</v>
      </c>
      <c r="V27" s="704"/>
      <c r="W27" s="704"/>
      <c r="X27" s="704"/>
      <c r="Y27" s="704"/>
      <c r="Z27" s="705"/>
      <c r="AA27" s="698" t="s">
        <v>295</v>
      </c>
      <c r="AB27" s="699"/>
      <c r="AC27" s="699"/>
      <c r="AD27" s="699"/>
      <c r="AE27" s="699"/>
      <c r="AF27" s="700"/>
      <c r="AG27" s="701" t="s">
        <v>51</v>
      </c>
      <c r="AH27" s="702"/>
      <c r="AI27" s="703"/>
      <c r="AJ27" s="698" t="s">
        <v>325</v>
      </c>
      <c r="AK27" s="699"/>
      <c r="AL27" s="699"/>
      <c r="AM27" s="699"/>
      <c r="AN27" s="699"/>
      <c r="AO27" s="700"/>
      <c r="AP27" s="698" t="s">
        <v>297</v>
      </c>
      <c r="AQ27" s="699"/>
      <c r="AR27" s="699"/>
      <c r="AS27" s="699"/>
      <c r="AT27" s="699"/>
      <c r="AU27" s="700"/>
      <c r="AV27" s="698" t="s">
        <v>498</v>
      </c>
      <c r="AW27" s="699"/>
      <c r="AX27" s="699"/>
      <c r="AY27" s="699"/>
      <c r="AZ27" s="699"/>
      <c r="BA27" s="700"/>
      <c r="BB27" s="175"/>
      <c r="BC27" s="175"/>
      <c r="BD27" s="972"/>
      <c r="BE27" s="972"/>
      <c r="BM27" s="70"/>
      <c r="BN27" s="70"/>
      <c r="BO27" s="70"/>
      <c r="BP27" s="70"/>
      <c r="BQ27" s="70"/>
    </row>
    <row r="28" spans="1:69" ht="13.5" thickBot="1">
      <c r="A28" s="692"/>
      <c r="B28" s="694"/>
      <c r="C28" s="674" t="s">
        <v>103</v>
      </c>
      <c r="D28" s="675"/>
      <c r="E28" s="676"/>
      <c r="F28" s="689" t="s">
        <v>296</v>
      </c>
      <c r="G28" s="675"/>
      <c r="H28" s="690"/>
      <c r="I28" s="674" t="s">
        <v>103</v>
      </c>
      <c r="J28" s="675"/>
      <c r="K28" s="676"/>
      <c r="L28" s="689" t="s">
        <v>296</v>
      </c>
      <c r="M28" s="675"/>
      <c r="N28" s="690"/>
      <c r="O28" s="674" t="s">
        <v>103</v>
      </c>
      <c r="P28" s="675"/>
      <c r="Q28" s="676"/>
      <c r="R28" s="689" t="s">
        <v>296</v>
      </c>
      <c r="S28" s="675"/>
      <c r="T28" s="690"/>
      <c r="U28" s="674" t="s">
        <v>103</v>
      </c>
      <c r="V28" s="712"/>
      <c r="W28" s="714"/>
      <c r="X28" s="689" t="s">
        <v>296</v>
      </c>
      <c r="Y28" s="712"/>
      <c r="Z28" s="713"/>
      <c r="AA28" s="674" t="s">
        <v>103</v>
      </c>
      <c r="AB28" s="675"/>
      <c r="AC28" s="676"/>
      <c r="AD28" s="689" t="s">
        <v>296</v>
      </c>
      <c r="AE28" s="675"/>
      <c r="AF28" s="690"/>
      <c r="AG28" s="674" t="s">
        <v>296</v>
      </c>
      <c r="AH28" s="675"/>
      <c r="AI28" s="690"/>
      <c r="AJ28" s="674" t="s">
        <v>103</v>
      </c>
      <c r="AK28" s="675"/>
      <c r="AL28" s="676"/>
      <c r="AM28" s="689" t="s">
        <v>296</v>
      </c>
      <c r="AN28" s="675"/>
      <c r="AO28" s="690"/>
      <c r="AP28" s="674" t="s">
        <v>103</v>
      </c>
      <c r="AQ28" s="675"/>
      <c r="AR28" s="676"/>
      <c r="AS28" s="689" t="s">
        <v>296</v>
      </c>
      <c r="AT28" s="675"/>
      <c r="AU28" s="690"/>
      <c r="AV28" s="674" t="s">
        <v>103</v>
      </c>
      <c r="AW28" s="675"/>
      <c r="AX28" s="676"/>
      <c r="AY28" s="689" t="s">
        <v>296</v>
      </c>
      <c r="AZ28" s="675"/>
      <c r="BA28" s="690"/>
      <c r="BB28" s="175"/>
      <c r="BC28" s="175"/>
      <c r="BD28" s="973"/>
      <c r="BE28" s="973"/>
      <c r="BM28" s="70"/>
      <c r="BN28" s="70"/>
      <c r="BO28" s="70"/>
      <c r="BP28" s="70"/>
      <c r="BQ28" s="70"/>
    </row>
    <row r="29" spans="1:69" ht="12.75">
      <c r="A29" s="687" t="s">
        <v>36</v>
      </c>
      <c r="B29" s="532">
        <v>1</v>
      </c>
      <c r="C29" s="685">
        <v>33</v>
      </c>
      <c r="D29" s="686"/>
      <c r="E29" s="686"/>
      <c r="F29" s="643">
        <f ca="1">IF(ISERROR(COUNTIF(OFFSET(B16,0,0,,MATCH($AN$23,B16:BA16,0)),"")),0,COUNTIF(OFFSET(B16,0,0,,MATCH($AN$23,B16:BA16,0)),""))</f>
        <v>18</v>
      </c>
      <c r="G29" s="644"/>
      <c r="H29" s="645"/>
      <c r="I29" s="680">
        <v>3</v>
      </c>
      <c r="J29" s="681"/>
      <c r="K29" s="682"/>
      <c r="L29" s="643">
        <f ca="1">IF(ISERROR(COUNTIF(OFFSET(B16,0,0,,MATCH($AN$23,B16:BA16,0)),$M$21)),0,COUNTIF(OFFSET(B16,0,0,,MATCH($AN$23,B16:BA16,0)),$M$21))</f>
        <v>3</v>
      </c>
      <c r="M29" s="644"/>
      <c r="N29" s="645"/>
      <c r="O29" s="668"/>
      <c r="P29" s="669"/>
      <c r="Q29" s="670"/>
      <c r="R29" s="643">
        <f ca="1">IF(ISERROR(COUNTIF(OFFSET(B16,0,0,,MATCH($AN$23,B16:BA16,0)),$B$23)),0,COUNTIF(OFFSET(B16,0,0,,MATCH($AN$23,B16:BA16,0)),$B$23))</f>
        <v>0</v>
      </c>
      <c r="S29" s="644"/>
      <c r="T29" s="645"/>
      <c r="U29" s="668"/>
      <c r="V29" s="669"/>
      <c r="W29" s="670"/>
      <c r="X29" s="643">
        <f ca="1">IF(ISERROR(COUNTIF(OFFSET(B16,0,0,,MATCH($AN$23,B16:BA16,0)),$M$23)),0,COUNTIF(OFFSET(B16,0,0,,MATCH($AN$23,B16:BA16,0)),$M$23))+IF(ISERROR(COUNTIF(OFFSET(B16,0,0,,MATCH($AN$23,B16:BA16,0)),$Y$23)),0,COUNTIF(OFFSET(B16,0,0,,MATCH($AN$23,B16:BA16,0)),$Y$23))</f>
        <v>0</v>
      </c>
      <c r="Y29" s="644"/>
      <c r="Z29" s="645"/>
      <c r="AA29" s="695"/>
      <c r="AB29" s="696"/>
      <c r="AC29" s="697"/>
      <c r="AD29" s="643">
        <f ca="1">IF(ISERROR(COUNTIF(OFFSET(#REF!,0,0,,MATCH($AN$23,B16:BA16,0)),$Y$21)),0,COUNTIF(OFFSET(B16,0,0,,MATCH($AN$23,B16:BA16,0)),$Y$21))+IF(ISERROR(COUNTIF(OFFSET(B16,0,0,,MATCH($AN$23,B16:BA16,0)),$AN$21)),0,COUNTIF(OFFSET(B16,0,0,,MATCH($AN$23,B16:BA16,0)),$AN$21))</f>
        <v>0</v>
      </c>
      <c r="AE29" s="644"/>
      <c r="AF29" s="645"/>
      <c r="AG29" s="647">
        <f ca="1">IF(ISERROR(COUNTIF(OFFSET(B16,0,0,,MATCH($AN$23,B16:BA16,0)),$AN$23)),0,COUNTIF(OFFSET(B16,0,0,,MATCH($AN$23,B16:BA16,0)),$AN$23))+1</f>
        <v>2</v>
      </c>
      <c r="AH29" s="644"/>
      <c r="AI29" s="645"/>
      <c r="AJ29" s="640">
        <f>C29+I29</f>
        <v>36</v>
      </c>
      <c r="AK29" s="641"/>
      <c r="AL29" s="642"/>
      <c r="AM29" s="643">
        <f aca="true" t="shared" si="2" ref="AM29:AM36">F29+L29</f>
        <v>21</v>
      </c>
      <c r="AN29" s="644"/>
      <c r="AO29" s="645"/>
      <c r="AP29" s="640">
        <f>O29+U29+AA29+AJ29</f>
        <v>36</v>
      </c>
      <c r="AQ29" s="641"/>
      <c r="AR29" s="642"/>
      <c r="AS29" s="643">
        <f>R29+X29+AD29+AM29</f>
        <v>21</v>
      </c>
      <c r="AT29" s="644"/>
      <c r="AU29" s="645"/>
      <c r="AV29" s="614">
        <v>75</v>
      </c>
      <c r="AW29" s="615"/>
      <c r="AX29" s="616"/>
      <c r="AY29" s="623">
        <f>AS29+AS30+AG29+AG30</f>
        <v>52</v>
      </c>
      <c r="AZ29" s="615"/>
      <c r="BA29" s="624"/>
      <c r="BB29" s="175"/>
      <c r="BC29" s="175"/>
      <c r="BD29" s="973"/>
      <c r="BE29" s="974"/>
      <c r="BM29" s="70"/>
      <c r="BN29" s="70"/>
      <c r="BO29" s="70"/>
      <c r="BP29" s="70"/>
      <c r="BQ29" s="70"/>
    </row>
    <row r="30" spans="1:69" ht="13.5" thickBot="1">
      <c r="A30" s="688"/>
      <c r="B30" s="533">
        <v>2</v>
      </c>
      <c r="C30" s="683">
        <f>AV29-AA30-AA29-U30-U29-O30-O29-I30-I29-C29</f>
        <v>33</v>
      </c>
      <c r="D30" s="684"/>
      <c r="E30" s="684"/>
      <c r="F30" s="646">
        <f ca="1">IF(ISERROR(COUNTIF(OFFSET(BA16,0,0,,MATCH($AN$23,B16:BA16,0)-52),"")),0,COUNTIF(OFFSET(BA16,0,0,,MATCH($AN$23,B16:BA16,0)-52),""))</f>
        <v>19</v>
      </c>
      <c r="G30" s="635"/>
      <c r="H30" s="636"/>
      <c r="I30" s="677">
        <v>4</v>
      </c>
      <c r="J30" s="678"/>
      <c r="K30" s="679"/>
      <c r="L30" s="646">
        <f ca="1">IF(ISERROR(COUNTIF(OFFSET(BA16,0,0,,MATCH($AN$23,B16:BA16,0)-52),$M$21)),0,COUNTIF(OFFSET(BA16,0,0,,MATCH($AN$23,B16:BA16,0)-52),$M$21))</f>
        <v>3</v>
      </c>
      <c r="M30" s="635"/>
      <c r="N30" s="636"/>
      <c r="O30" s="671">
        <v>2</v>
      </c>
      <c r="P30" s="672"/>
      <c r="Q30" s="673"/>
      <c r="R30" s="646">
        <f ca="1">IF(ISERROR(COUNTIF(OFFSET(BA16,0,0,,MATCH($AN$23,B16:BA16,0)-52),$B$23)),0,COUNTIF(OFFSET(BA16,0,0,,MATCH($AN$23,B16:BA16,0)-52),$B$23))</f>
        <v>2</v>
      </c>
      <c r="S30" s="635"/>
      <c r="T30" s="636"/>
      <c r="U30" s="671"/>
      <c r="V30" s="672"/>
      <c r="W30" s="673"/>
      <c r="X30" s="646">
        <f ca="1">IF(ISERROR(COUNTIF(OFFSET(BA16,0,0,,MATCH($AN$23,B16:BA16,0)-52),$M$23)),0,COUNTIF(OFFSET(BA16,0,0,,MATCH($AN$23,B16:BA16,0)-52),$M$23))+IF(ISERROR(COUNTIF(OFFSET(BA16,0,0,,MATCH($AN$23,B16:BA16,0)-52),$Y$23)),0,COUNTIF(OFFSET(BA16,0,0,,MATCH($AN$23,B16:BA16,0)-52),$Y$23))</f>
        <v>0</v>
      </c>
      <c r="Y30" s="635"/>
      <c r="Z30" s="636"/>
      <c r="AA30" s="665"/>
      <c r="AB30" s="666"/>
      <c r="AC30" s="667"/>
      <c r="AD30" s="646">
        <f ca="1">IF(ISERROR(COUNTIF(OFFSET(BA16,0,0,,MATCH($AN$23,B16:BA16,0)-52),$Y$21)),0,COUNTIF(OFFSET(BA16,0,0,,MATCH($AN$23,B16:BA16,0)-52),$Y$21))+IF(ISERROR(COUNTIF(OFFSET(BA16,0,0,,MATCH($AN$23,B16:BA16,0)-52),$AN$21)),0,COUNTIF(OFFSET(BA16,0,0,,MATCH($AN$23,B16:BA16,0)-52),$AN$21))</f>
        <v>0</v>
      </c>
      <c r="AE30" s="635"/>
      <c r="AF30" s="636"/>
      <c r="AG30" s="634">
        <f ca="1">IF(ISERROR(COUNTIF(OFFSET(BA16,0,0,,MATCH($AN$23,B16:BA16,0)-52),$AN$23)),0,COUNTIF(OFFSET(BA16,0,0,,MATCH($AN$23,B16:BA16,0)-52),$AN$23))-1</f>
        <v>5</v>
      </c>
      <c r="AH30" s="635"/>
      <c r="AI30" s="636"/>
      <c r="AJ30" s="637">
        <f>C30+I30</f>
        <v>37</v>
      </c>
      <c r="AK30" s="638"/>
      <c r="AL30" s="639"/>
      <c r="AM30" s="646">
        <f t="shared" si="2"/>
        <v>22</v>
      </c>
      <c r="AN30" s="635"/>
      <c r="AO30" s="636"/>
      <c r="AP30" s="637">
        <f>O30+U30+AA30+AJ30</f>
        <v>39</v>
      </c>
      <c r="AQ30" s="638"/>
      <c r="AR30" s="639"/>
      <c r="AS30" s="646">
        <f aca="true" t="shared" si="3" ref="AS30:AS36">R30+X30+AD30+AM30</f>
        <v>24</v>
      </c>
      <c r="AT30" s="635"/>
      <c r="AU30" s="636"/>
      <c r="AV30" s="617"/>
      <c r="AW30" s="618"/>
      <c r="AX30" s="619"/>
      <c r="AY30" s="625"/>
      <c r="AZ30" s="618"/>
      <c r="BA30" s="626"/>
      <c r="BB30" s="175"/>
      <c r="BC30" s="175"/>
      <c r="BD30" s="973"/>
      <c r="BE30" s="974"/>
      <c r="BM30" s="70"/>
      <c r="BN30" s="70"/>
      <c r="BO30" s="70"/>
      <c r="BP30" s="70"/>
      <c r="BQ30" s="70"/>
    </row>
    <row r="31" spans="1:69" ht="12.75">
      <c r="A31" s="687" t="s">
        <v>37</v>
      </c>
      <c r="B31" s="532">
        <v>3</v>
      </c>
      <c r="C31" s="685">
        <v>33</v>
      </c>
      <c r="D31" s="686"/>
      <c r="E31" s="686"/>
      <c r="F31" s="643">
        <f ca="1">IF(ISERROR(COUNTIF(OFFSET(B17,0,0,,MATCH($AN$23,B17:BA17,0)),"")),0,COUNTIF(OFFSET(B17,0,0,,MATCH($AN$23,B17:BA17,0)),""))</f>
        <v>18</v>
      </c>
      <c r="G31" s="644"/>
      <c r="H31" s="645"/>
      <c r="I31" s="680">
        <v>3</v>
      </c>
      <c r="J31" s="681"/>
      <c r="K31" s="682"/>
      <c r="L31" s="643">
        <f ca="1">IF(ISERROR(COUNTIF(OFFSET(B17,0,0,,MATCH($AN$23,B17:BA17,0)),$M$21)),0,COUNTIF(OFFSET(B17,0,0,,MATCH($AN$23,B17:BA17,0)),$M$21))</f>
        <v>3</v>
      </c>
      <c r="M31" s="644"/>
      <c r="N31" s="645"/>
      <c r="O31" s="668"/>
      <c r="P31" s="669"/>
      <c r="Q31" s="670"/>
      <c r="R31" s="643">
        <f ca="1">IF(ISERROR(COUNTIF(OFFSET(B17,0,0,,MATCH($AN$23,B17:BA17,0)),$B$23)),0,COUNTIF(OFFSET(B17,0,0,,MATCH($AN$23,B17:BA17,0)),$B$23))</f>
        <v>0</v>
      </c>
      <c r="S31" s="644"/>
      <c r="T31" s="645"/>
      <c r="U31" s="668"/>
      <c r="V31" s="669"/>
      <c r="W31" s="670"/>
      <c r="X31" s="643">
        <f ca="1">IF(ISERROR(COUNTIF(OFFSET(B17,0,0,,MATCH($AN$23,B17:BA17,0)),$M$23)),0,COUNTIF(OFFSET(B17,0,0,,MATCH($AN$23,B17:BA17,0)),$M$23))+IF(ISERROR(COUNTIF(OFFSET(B17,0,0,,MATCH($AN$23,B17:BA17,0)),$Y$23)),0,COUNTIF(OFFSET(B17,0,0,,MATCH($AN$23,B17:BA17,0)),$Y$23))</f>
        <v>0</v>
      </c>
      <c r="Y31" s="644"/>
      <c r="Z31" s="645"/>
      <c r="AA31" s="695"/>
      <c r="AB31" s="696"/>
      <c r="AC31" s="697"/>
      <c r="AD31" s="643">
        <f ca="1">IF(ISERROR(COUNTIF(OFFSET(B17,0,0,,MATCH($AN$23,B17:BA17,0)),$Y$21)),0,COUNTIF(OFFSET(B17,0,0,,MATCH($AN$23,B17:BA17,0)),$Y$21))+IF(ISERROR(COUNTIF(OFFSET(B17,0,0,,MATCH($AN$23,B17:BA17,0)),$AN$21)),0,COUNTIF(OFFSET(B17,0,0,,MATCH($AN$23,B17:BA17,0)),$AN$21))</f>
        <v>0</v>
      </c>
      <c r="AE31" s="644"/>
      <c r="AF31" s="645"/>
      <c r="AG31" s="647">
        <f ca="1">IF(ISERROR(COUNTIF(OFFSET(B17,0,0,,MATCH($AN$23,B17:BA17,0)),$AN$23)),0,COUNTIF(OFFSET(B17,0,0,,MATCH($AN$23,B17:BA17,0)),$AN$23))+1</f>
        <v>2</v>
      </c>
      <c r="AH31" s="644"/>
      <c r="AI31" s="645"/>
      <c r="AJ31" s="640">
        <f aca="true" t="shared" si="4" ref="AJ31:AJ36">C31+I31</f>
        <v>36</v>
      </c>
      <c r="AK31" s="641"/>
      <c r="AL31" s="642"/>
      <c r="AM31" s="643">
        <f t="shared" si="2"/>
        <v>21</v>
      </c>
      <c r="AN31" s="644"/>
      <c r="AO31" s="645"/>
      <c r="AP31" s="640">
        <f aca="true" t="shared" si="5" ref="AP31:AP36">O31+U31+AA31+AJ31</f>
        <v>36</v>
      </c>
      <c r="AQ31" s="641"/>
      <c r="AR31" s="642"/>
      <c r="AS31" s="643">
        <f t="shared" si="3"/>
        <v>21</v>
      </c>
      <c r="AT31" s="644"/>
      <c r="AU31" s="645"/>
      <c r="AV31" s="614">
        <v>77</v>
      </c>
      <c r="AW31" s="615"/>
      <c r="AX31" s="616"/>
      <c r="AY31" s="623">
        <f>AS31+AS32+AG31+AG32</f>
        <v>52</v>
      </c>
      <c r="AZ31" s="615"/>
      <c r="BA31" s="624"/>
      <c r="BB31" s="175"/>
      <c r="BC31" s="175"/>
      <c r="BD31" s="973"/>
      <c r="BE31" s="974"/>
      <c r="BM31" s="70"/>
      <c r="BN31" s="70"/>
      <c r="BO31" s="70"/>
      <c r="BP31" s="70"/>
      <c r="BQ31" s="70"/>
    </row>
    <row r="32" spans="1:69" ht="13.5" thickBot="1">
      <c r="A32" s="688"/>
      <c r="B32" s="533">
        <v>4</v>
      </c>
      <c r="C32" s="683">
        <f>AV31-AA32-AA31-U32-U31-O32-O31-I32-I31-C31</f>
        <v>34</v>
      </c>
      <c r="D32" s="684"/>
      <c r="E32" s="684"/>
      <c r="F32" s="646">
        <f ca="1">IF(ISERROR(COUNTIF(OFFSET(BA17,0,0,,MATCH($AN$23,B17:BA17,0)-52),"")),0,COUNTIF(OFFSET(BA17,0,0,,MATCH($AN$23,B17:BA17,0)-52),""))</f>
        <v>19</v>
      </c>
      <c r="G32" s="635"/>
      <c r="H32" s="636"/>
      <c r="I32" s="677">
        <v>4</v>
      </c>
      <c r="J32" s="678"/>
      <c r="K32" s="679"/>
      <c r="L32" s="646">
        <f ca="1">IF(ISERROR(COUNTIF(OFFSET(BA17,0,0,,MATCH($AN$23,B17:BA17,0)-52),$M$21)),0,COUNTIF(OFFSET(BA17,0,0,,MATCH($AN$23,B17:BA17,0)-52),$M$21))</f>
        <v>3</v>
      </c>
      <c r="M32" s="635"/>
      <c r="N32" s="636"/>
      <c r="O32" s="671"/>
      <c r="P32" s="672"/>
      <c r="Q32" s="673"/>
      <c r="R32" s="646">
        <f ca="1">IF(ISERROR(COUNTIF(OFFSET(BA17,0,0,,MATCH($AN$23,B17:BA17,0)-52),$B$23)),0,COUNTIF(OFFSET(BA17,0,0,,MATCH($AN$23,B17:BA17,0)-52),$B$23))</f>
        <v>0</v>
      </c>
      <c r="S32" s="635"/>
      <c r="T32" s="636"/>
      <c r="U32" s="671">
        <v>3</v>
      </c>
      <c r="V32" s="672"/>
      <c r="W32" s="673"/>
      <c r="X32" s="646">
        <f ca="1">IF(ISERROR(COUNTIF(OFFSET(BA17,0,0,,MATCH($AN$23,B17:BA17,0)-52),$M$23)),0,COUNTIF(OFFSET(BA17,0,0,,MATCH($AN$23,B17:BA17,0)-52),$M$23))+IF(ISERROR(COUNTIF(OFFSET(BA17,0,0,,MATCH($AN$23,B17:BA17,0)-52),$Y$23)),0,COUNTIF(OFFSET(BA17,0,0,,MATCH($AN$23,B17:BA17,0)-52),$Y$23))</f>
        <v>2</v>
      </c>
      <c r="Y32" s="635"/>
      <c r="Z32" s="636"/>
      <c r="AA32" s="665"/>
      <c r="AB32" s="666"/>
      <c r="AC32" s="667"/>
      <c r="AD32" s="646">
        <f ca="1">IF(ISERROR(COUNTIF(OFFSET(BA17,0,0,,MATCH($AN$23,B17:BA17,0)-52),$Y$21)),0,COUNTIF(OFFSET(BA17,0,0,,MATCH($AN$23,B17:BA17,0)-52),$Y$21))+IF(ISERROR(COUNTIF(OFFSET(BA17,0,0,,MATCH($AN$23,B17:BA17,0)-52),$AN$21)),0,COUNTIF(OFFSET(BA17,0,0,,MATCH($AN$23,B17:BA17,0)-52),$AN$21))</f>
        <v>0</v>
      </c>
      <c r="AE32" s="635"/>
      <c r="AF32" s="636"/>
      <c r="AG32" s="634">
        <f ca="1">IF(ISERROR(COUNTIF(OFFSET(BA17,0,0,,MATCH($AN$23,B17:BA17,0)-52),$AN$23)),0,COUNTIF(OFFSET(BA17,0,0,,MATCH($AN$23,B17:BA17,0)-52),$AN$23))-1</f>
        <v>5</v>
      </c>
      <c r="AH32" s="635"/>
      <c r="AI32" s="636"/>
      <c r="AJ32" s="637">
        <f t="shared" si="4"/>
        <v>38</v>
      </c>
      <c r="AK32" s="638"/>
      <c r="AL32" s="639"/>
      <c r="AM32" s="646">
        <f t="shared" si="2"/>
        <v>22</v>
      </c>
      <c r="AN32" s="635"/>
      <c r="AO32" s="636"/>
      <c r="AP32" s="637">
        <f t="shared" si="5"/>
        <v>41</v>
      </c>
      <c r="AQ32" s="638"/>
      <c r="AR32" s="639"/>
      <c r="AS32" s="646">
        <f t="shared" si="3"/>
        <v>24</v>
      </c>
      <c r="AT32" s="635"/>
      <c r="AU32" s="636"/>
      <c r="AV32" s="617"/>
      <c r="AW32" s="618"/>
      <c r="AX32" s="619"/>
      <c r="AY32" s="625"/>
      <c r="AZ32" s="618"/>
      <c r="BA32" s="626"/>
      <c r="BB32" s="175"/>
      <c r="BC32" s="175"/>
      <c r="BD32" s="973"/>
      <c r="BE32" s="974"/>
      <c r="BM32" s="70"/>
      <c r="BN32" s="70"/>
      <c r="BO32" s="70"/>
      <c r="BP32" s="70"/>
      <c r="BQ32" s="70"/>
    </row>
    <row r="33" spans="1:69" ht="12.75">
      <c r="A33" s="687" t="s">
        <v>38</v>
      </c>
      <c r="B33" s="532">
        <v>5</v>
      </c>
      <c r="C33" s="685">
        <v>33</v>
      </c>
      <c r="D33" s="686"/>
      <c r="E33" s="686"/>
      <c r="F33" s="643">
        <f ca="1">IF(ISERROR(COUNTIF(OFFSET(B18,0,0,,MATCH($AN$23,B18:BA18,0)),"")),0,COUNTIF(OFFSET(B18,0,0,,MATCH($AN$23,B18:BA18,0)),""))</f>
        <v>17</v>
      </c>
      <c r="G33" s="644"/>
      <c r="H33" s="645"/>
      <c r="I33" s="680">
        <v>3</v>
      </c>
      <c r="J33" s="681"/>
      <c r="K33" s="682"/>
      <c r="L33" s="643">
        <f ca="1">IF(ISERROR(COUNTIF(OFFSET(B18,0,0,,MATCH($AN$23,B18:BA18,0)),$M$21)),0,COUNTIF(OFFSET(B18,0,0,,MATCH($AN$23,B18:BA18,0)),$M$21))</f>
        <v>4</v>
      </c>
      <c r="M33" s="644"/>
      <c r="N33" s="645"/>
      <c r="O33" s="668"/>
      <c r="P33" s="669"/>
      <c r="Q33" s="670"/>
      <c r="R33" s="643">
        <f ca="1">IF(ISERROR(COUNTIF(OFFSET(B18,0,0,,MATCH($AN$23,B18:BA18,0)),$B$23)),0,COUNTIF(OFFSET(B18,0,0,,MATCH($AN$23,B18:BA18,0)),$B$23))</f>
        <v>0</v>
      </c>
      <c r="S33" s="644"/>
      <c r="T33" s="645"/>
      <c r="U33" s="668"/>
      <c r="V33" s="669"/>
      <c r="W33" s="670"/>
      <c r="X33" s="643">
        <f ca="1">IF(ISERROR(COUNTIF(OFFSET(B18,0,0,,MATCH($AN$23,B18:BA18,0)),$M$23)),0,COUNTIF(OFFSET(B18,0,0,,MATCH($AN$23,B18:BA18,0)),$M$23))+IF(ISERROR(COUNTIF(OFFSET(B18,0,0,,MATCH($AN$23,B18:BA18,0)),$Y$23)),0,COUNTIF(OFFSET(B18,0,0,,MATCH($AN$23,B18:BA18,0)),$Y$23))</f>
        <v>0</v>
      </c>
      <c r="Y33" s="644"/>
      <c r="Z33" s="645"/>
      <c r="AA33" s="695"/>
      <c r="AB33" s="696"/>
      <c r="AC33" s="697"/>
      <c r="AD33" s="643">
        <f ca="1">IF(ISERROR(COUNTIF(OFFSET(B18,0,0,,MATCH($AN$23,B18:BA18,0)),$Y$21)),0,COUNTIF(OFFSET(B18,0,0,,MATCH($AN$23,B18:BA18,0)),$Y$21))+IF(ISERROR(COUNTIF(OFFSET(B18,0,0,,MATCH($AN$23,B18:BA18,0)),$AN$21)),0,COUNTIF(OFFSET(B18,0,0,,MATCH($AN$23,B18:BA18,0)),$AN$21))</f>
        <v>0</v>
      </c>
      <c r="AE33" s="644"/>
      <c r="AF33" s="645"/>
      <c r="AG33" s="647">
        <f ca="1">IF(ISERROR(COUNTIF(OFFSET(B18,0,0,,MATCH($AN$23,B18:BA18,0)),$AN$23)),0,COUNTIF(OFFSET(B18,0,0,,MATCH($AN$23,B18:BA18,0)),$AN$23))+1</f>
        <v>2</v>
      </c>
      <c r="AH33" s="644"/>
      <c r="AI33" s="645"/>
      <c r="AJ33" s="640">
        <f t="shared" si="4"/>
        <v>36</v>
      </c>
      <c r="AK33" s="641"/>
      <c r="AL33" s="642"/>
      <c r="AM33" s="643">
        <f t="shared" si="2"/>
        <v>21</v>
      </c>
      <c r="AN33" s="644"/>
      <c r="AO33" s="645"/>
      <c r="AP33" s="640">
        <f t="shared" si="5"/>
        <v>36</v>
      </c>
      <c r="AQ33" s="641"/>
      <c r="AR33" s="642"/>
      <c r="AS33" s="643">
        <f t="shared" si="3"/>
        <v>21</v>
      </c>
      <c r="AT33" s="644"/>
      <c r="AU33" s="645"/>
      <c r="AV33" s="614">
        <v>76</v>
      </c>
      <c r="AW33" s="615"/>
      <c r="AX33" s="616"/>
      <c r="AY33" s="623">
        <f>AS33+AS34+AG33+AG34</f>
        <v>52</v>
      </c>
      <c r="AZ33" s="615"/>
      <c r="BA33" s="624"/>
      <c r="BB33" s="175"/>
      <c r="BC33" s="175"/>
      <c r="BD33" s="973"/>
      <c r="BE33" s="974"/>
      <c r="BM33" s="70"/>
      <c r="BN33" s="70"/>
      <c r="BO33" s="70"/>
      <c r="BP33" s="70"/>
      <c r="BQ33" s="70"/>
    </row>
    <row r="34" spans="1:57" ht="13.5" thickBot="1">
      <c r="A34" s="688"/>
      <c r="B34" s="533">
        <v>6</v>
      </c>
      <c r="C34" s="683">
        <f>AV33-AA34-AA33-U34-U33-O34-O33-I34-I33-C33</f>
        <v>33</v>
      </c>
      <c r="D34" s="684"/>
      <c r="E34" s="684"/>
      <c r="F34" s="646">
        <f ca="1">IF(ISERROR(COUNTIF(OFFSET(BA18,0,0,,MATCH($AN$23,B18:BA18,0)-52),"")),0,COUNTIF(OFFSET(BA18,0,0,,MATCH($AN$23,B18:BA18,0)-52),""))</f>
        <v>17</v>
      </c>
      <c r="G34" s="635"/>
      <c r="H34" s="636"/>
      <c r="I34" s="677">
        <v>4</v>
      </c>
      <c r="J34" s="678"/>
      <c r="K34" s="679"/>
      <c r="L34" s="646">
        <f ca="1">IF(ISERROR(COUNTIF(OFFSET(BA18,0,0,,MATCH($AN$23,B18:BA18,0)-52),$M$21)),0,COUNTIF(OFFSET(BA18,0,0,,MATCH($AN$23,B18:BA18,0)-52),$M$21))</f>
        <v>3</v>
      </c>
      <c r="M34" s="635"/>
      <c r="N34" s="636"/>
      <c r="O34" s="671"/>
      <c r="P34" s="672"/>
      <c r="Q34" s="673"/>
      <c r="R34" s="646">
        <f ca="1">IF(ISERROR(COUNTIF(OFFSET(BA18,0,0,,MATCH($AN$23,B18:BA18,0)-52),$B$23)),0,COUNTIF(OFFSET(BA18,0,0,,MATCH($AN$23,B18:BA18,0)-52),$B$23))</f>
        <v>0</v>
      </c>
      <c r="S34" s="635"/>
      <c r="T34" s="636"/>
      <c r="U34" s="671">
        <v>3</v>
      </c>
      <c r="V34" s="672"/>
      <c r="W34" s="673"/>
      <c r="X34" s="646">
        <f ca="1">IF(ISERROR(COUNTIF(OFFSET(BA18,0,0,,MATCH($AN$23,B18:BA18,0)-52),$M$23)),0,COUNTIF(OFFSET(BA18,0,0,,MATCH($AN$23,B18:BA18,0)-52),$M$23))+IF(ISERROR(COUNTIF(OFFSET(BA18,0,0,,MATCH($AN$23,B18:BA18,0)-52),$Y$23)),0,COUNTIF(OFFSET(BA18,0,0,,MATCH($AN$23,B18:BA18,0)-52),$Y$23))</f>
        <v>4</v>
      </c>
      <c r="Y34" s="635"/>
      <c r="Z34" s="636"/>
      <c r="AA34" s="665"/>
      <c r="AB34" s="666"/>
      <c r="AC34" s="667"/>
      <c r="AD34" s="646">
        <f ca="1">IF(ISERROR(COUNTIF(OFFSET(BA18,0,0,,MATCH($AN$23,B18:BA18,0)-52),$Y$21)),0,COUNTIF(OFFSET(BA18,0,0,,MATCH($AN$23,B18:BA18,0)-52),$Y$21))+IF(ISERROR(COUNTIF(OFFSET(BA18,0,0,,MATCH($AN$23,B18:BA18,0)-52),$AN$21)),0,COUNTIF(OFFSET(BA18,0,0,,MATCH($AN$23,B18:BA18,0)-52),$AN$21))</f>
        <v>0</v>
      </c>
      <c r="AE34" s="635"/>
      <c r="AF34" s="636"/>
      <c r="AG34" s="634">
        <f ca="1">IF(ISERROR(COUNTIF(OFFSET(BA18,0,0,,MATCH($AN$23,B18:BA18,0)-52),$AN$23)),0,COUNTIF(OFFSET(BA18,0,0,,MATCH($AN$23,B18:BA18,0)-52),$AN$23))-1</f>
        <v>5</v>
      </c>
      <c r="AH34" s="635"/>
      <c r="AI34" s="636"/>
      <c r="AJ34" s="637">
        <f t="shared" si="4"/>
        <v>37</v>
      </c>
      <c r="AK34" s="638"/>
      <c r="AL34" s="639"/>
      <c r="AM34" s="646">
        <f t="shared" si="2"/>
        <v>20</v>
      </c>
      <c r="AN34" s="635"/>
      <c r="AO34" s="636"/>
      <c r="AP34" s="637">
        <f t="shared" si="5"/>
        <v>40</v>
      </c>
      <c r="AQ34" s="638"/>
      <c r="AR34" s="639"/>
      <c r="AS34" s="646">
        <f t="shared" si="3"/>
        <v>24</v>
      </c>
      <c r="AT34" s="635"/>
      <c r="AU34" s="636"/>
      <c r="AV34" s="617"/>
      <c r="AW34" s="618"/>
      <c r="AX34" s="619"/>
      <c r="AY34" s="625"/>
      <c r="AZ34" s="618"/>
      <c r="BA34" s="626"/>
      <c r="BB34" s="175"/>
      <c r="BC34" s="175"/>
      <c r="BD34" s="973"/>
      <c r="BE34" s="974"/>
    </row>
    <row r="35" spans="1:57" ht="12.75">
      <c r="A35" s="687" t="s">
        <v>39</v>
      </c>
      <c r="B35" s="532">
        <v>7</v>
      </c>
      <c r="C35" s="685"/>
      <c r="D35" s="686"/>
      <c r="E35" s="686"/>
      <c r="F35" s="643">
        <f ca="1">IF(ISERROR(COUNTIF(OFFSET(B19,0,0,,MATCH($AN$23,B19:BA19,0)),"")),0,COUNTIF(OFFSET(B19,0,0,,MATCH($AN$23,B19:BA19,0)),""))</f>
        <v>0</v>
      </c>
      <c r="G35" s="644"/>
      <c r="H35" s="645"/>
      <c r="I35" s="680"/>
      <c r="J35" s="681"/>
      <c r="K35" s="682"/>
      <c r="L35" s="643">
        <f ca="1">IF(ISERROR(COUNTIF(OFFSET(B19,0,0,,MATCH($AN$23,B19:BA19,0)),$M$21)),0,COUNTIF(OFFSET(B19,0,0,,MATCH($AN$23,B19:BA19,0)),$M$21))</f>
        <v>0</v>
      </c>
      <c r="M35" s="644"/>
      <c r="N35" s="645"/>
      <c r="O35" s="668"/>
      <c r="P35" s="669"/>
      <c r="Q35" s="670"/>
      <c r="R35" s="643">
        <f ca="1">IF(ISERROR(COUNTIF(OFFSET(B19,0,0,,MATCH($AN$23,B19:BA19,0)),$B$23)),0,COUNTIF(OFFSET(B19,0,0,,MATCH($AN$23,B19:BA19,0)),$B$23))</f>
        <v>0</v>
      </c>
      <c r="S35" s="644"/>
      <c r="T35" s="645"/>
      <c r="U35" s="668"/>
      <c r="V35" s="669"/>
      <c r="W35" s="670"/>
      <c r="X35" s="643">
        <f ca="1">IF(ISERROR(COUNTIF(OFFSET(B19,0,0,,MATCH($AN$23,B19:BA19,0)),$M$23)),0,COUNTIF(OFFSET(B19,0,0,,MATCH($AN$23,B19:BA19,0)),$M$23))+IF(ISERROR(COUNTIF(OFFSET(B19,0,0,,MATCH($AN$23,B19:BA19,0)),$Y$23)),0,COUNTIF(OFFSET(B19,0,0,,MATCH($AN$23,B19:BA19,0)),$Y$23))</f>
        <v>0</v>
      </c>
      <c r="Y35" s="644"/>
      <c r="Z35" s="645"/>
      <c r="AA35" s="695">
        <v>12</v>
      </c>
      <c r="AB35" s="696"/>
      <c r="AC35" s="697"/>
      <c r="AD35" s="643">
        <f ca="1">IF(ISERROR(COUNTIF(OFFSET(B19,0,0,,MATCH($AN$23,B19:BA19,0)),$Y$21)),0,COUNTIF(OFFSET(B19,0,0,,MATCH($AN$23,B19:BA19,0)),$Y$21))+IF(ISERROR(COUNTIF(OFFSET(B19,0,0,,MATCH($AN$23,B19:BA19,0)),$AN$21)),0,COUNTIF(OFFSET(B19,0,0,,MATCH($AN$23,B19:BA19,0)),$AN$21))</f>
        <v>18</v>
      </c>
      <c r="AE35" s="644"/>
      <c r="AF35" s="645"/>
      <c r="AG35" s="647">
        <f ca="1">IF(ISERROR(COUNTIF(OFFSET(B19,0,0,,MATCH($AN$23,B19:BA19,0)),$AN$23)),0,COUNTIF(OFFSET(B19,0,0,,MATCH($AN$23,B19:BA19,0)),$AN$23))+1</f>
        <v>2</v>
      </c>
      <c r="AH35" s="644"/>
      <c r="AI35" s="645"/>
      <c r="AJ35" s="640">
        <f t="shared" si="4"/>
        <v>0</v>
      </c>
      <c r="AK35" s="641"/>
      <c r="AL35" s="642"/>
      <c r="AM35" s="643">
        <f t="shared" si="2"/>
        <v>0</v>
      </c>
      <c r="AN35" s="644"/>
      <c r="AO35" s="645"/>
      <c r="AP35" s="640">
        <f>O35+U35+AA35+AJ35</f>
        <v>12</v>
      </c>
      <c r="AQ35" s="641"/>
      <c r="AR35" s="642"/>
      <c r="AS35" s="643">
        <f t="shared" si="3"/>
        <v>18</v>
      </c>
      <c r="AT35" s="644"/>
      <c r="AU35" s="645"/>
      <c r="AV35" s="614">
        <v>12</v>
      </c>
      <c r="AW35" s="615"/>
      <c r="AX35" s="616"/>
      <c r="AY35" s="623">
        <f>AS35+AS36+AG35+AG36</f>
        <v>26</v>
      </c>
      <c r="AZ35" s="615"/>
      <c r="BA35" s="624"/>
      <c r="BB35" s="175"/>
      <c r="BC35" s="175"/>
      <c r="BD35" s="973"/>
      <c r="BE35" s="974"/>
    </row>
    <row r="36" spans="1:57" ht="13.5" thickBot="1">
      <c r="A36" s="688"/>
      <c r="B36" s="533">
        <v>8</v>
      </c>
      <c r="C36" s="683"/>
      <c r="D36" s="684"/>
      <c r="E36" s="684"/>
      <c r="F36" s="646">
        <f ca="1">IF(ISERROR(COUNTIF(OFFSET(BA19,0,0,,MATCH($AN$23,B19:BA19,0)-52),"")),0,COUNTIF(OFFSET(BA19,0,0,,MATCH($AN$23,B19:BA19,0)-52),""))</f>
        <v>0</v>
      </c>
      <c r="G36" s="635"/>
      <c r="H36" s="636"/>
      <c r="I36" s="677"/>
      <c r="J36" s="678"/>
      <c r="K36" s="679"/>
      <c r="L36" s="646">
        <f ca="1">IF(ISERROR(COUNTIF(OFFSET(BA19,0,0,,MATCH($AN$23,B19:BA19,0)-52),$M$21)),0,COUNTIF(OFFSET(BA19,0,0,,MATCH($AN$23,B19:BA19,0)-52),$M$21))</f>
        <v>0</v>
      </c>
      <c r="M36" s="635"/>
      <c r="N36" s="636"/>
      <c r="O36" s="671"/>
      <c r="P36" s="672"/>
      <c r="Q36" s="673"/>
      <c r="R36" s="646">
        <f ca="1">IF(ISERROR(COUNTIF(OFFSET(BA19,0,0,,MATCH($AN$23,B19:BA19,0)-52),$B$23)),0,COUNTIF(OFFSET(BA19,0,0,,MATCH($AN$23,B19:BA19,0)-52),$B$23))</f>
        <v>0</v>
      </c>
      <c r="S36" s="635"/>
      <c r="T36" s="636"/>
      <c r="U36" s="671"/>
      <c r="V36" s="672"/>
      <c r="W36" s="673"/>
      <c r="X36" s="646">
        <f ca="1">IF(ISERROR(COUNTIF(OFFSET(BA19,0,0,,MATCH($AN$23,B19:BA19,0)-52),$M$23)),0,COUNTIF(OFFSET(BA19,0,0,,MATCH($AN$23,B19:BA19,0)-52),$M$23))+IF(ISERROR(COUNTIF(OFFSET(BA19,0,0,,MATCH($AN$23,B19:BA19,0)-52),$Y$23)),0,COUNTIF(OFFSET(BA19,0,0,,MATCH($AN$23,B19:BA19,0)-52),$Y$23))</f>
        <v>0</v>
      </c>
      <c r="Y36" s="635"/>
      <c r="Z36" s="636"/>
      <c r="AA36" s="665"/>
      <c r="AB36" s="666"/>
      <c r="AC36" s="667"/>
      <c r="AD36" s="646">
        <f ca="1">IF(ISERROR(COUNTIF(OFFSET(BA19,0,0,,MATCH($AN$23,B19:BA19,0)-52),$Y$21)),0,COUNTIF(OFFSET(BA19,0,0,,MATCH($AN$23,B19:BA19,0)-52),$Y$21))+IF(ISERROR(COUNTIF(OFFSET(BA19,0,0,,MATCH($AN$23,B19:BA19,0)-52),$AN$21)),0,COUNTIF(OFFSET(BA19,0,0,,MATCH($AN$23,B19:BA19,0)-52),$AN$21))</f>
        <v>0</v>
      </c>
      <c r="AE36" s="635"/>
      <c r="AF36" s="636"/>
      <c r="AG36" s="634">
        <f ca="1">IF(ISERROR(COUNTIF(OFFSET(BA19,0,0,,MATCH($AN$23,B19:BA19,0)-52),$AN$23)),0,COUNTIF(OFFSET(BA19,0,0,,MATCH($AN$23,B19:BA19,0)-52),$AN$23))-1</f>
        <v>6</v>
      </c>
      <c r="AH36" s="635"/>
      <c r="AI36" s="636"/>
      <c r="AJ36" s="637">
        <f t="shared" si="4"/>
        <v>0</v>
      </c>
      <c r="AK36" s="638"/>
      <c r="AL36" s="639"/>
      <c r="AM36" s="646">
        <f t="shared" si="2"/>
        <v>0</v>
      </c>
      <c r="AN36" s="635"/>
      <c r="AO36" s="636"/>
      <c r="AP36" s="637">
        <f t="shared" si="5"/>
        <v>0</v>
      </c>
      <c r="AQ36" s="638"/>
      <c r="AR36" s="639"/>
      <c r="AS36" s="646">
        <f t="shared" si="3"/>
        <v>0</v>
      </c>
      <c r="AT36" s="635"/>
      <c r="AU36" s="636"/>
      <c r="AV36" s="617"/>
      <c r="AW36" s="618"/>
      <c r="AX36" s="619"/>
      <c r="AY36" s="625"/>
      <c r="AZ36" s="618"/>
      <c r="BA36" s="626"/>
      <c r="BB36" s="175"/>
      <c r="BC36" s="175"/>
      <c r="BD36" s="973"/>
      <c r="BE36" s="974"/>
    </row>
    <row r="37" spans="1:55" ht="13.5" thickBot="1">
      <c r="A37" s="653" t="s">
        <v>291</v>
      </c>
      <c r="B37" s="652"/>
      <c r="C37" s="653">
        <f>SUM(C29:E36)</f>
        <v>199</v>
      </c>
      <c r="D37" s="651"/>
      <c r="E37" s="654"/>
      <c r="F37" s="650">
        <f>SUM(F29:H36)</f>
        <v>108</v>
      </c>
      <c r="G37" s="651"/>
      <c r="H37" s="652"/>
      <c r="I37" s="653">
        <f>SUM(I29:K36)</f>
        <v>21</v>
      </c>
      <c r="J37" s="651"/>
      <c r="K37" s="654"/>
      <c r="L37" s="650">
        <f>SUM(L29:N36)</f>
        <v>19</v>
      </c>
      <c r="M37" s="651"/>
      <c r="N37" s="652"/>
      <c r="O37" s="653">
        <f>'План УП'!E135</f>
        <v>2</v>
      </c>
      <c r="P37" s="651"/>
      <c r="Q37" s="654"/>
      <c r="R37" s="650">
        <f>SUM(R29:T36)</f>
        <v>2</v>
      </c>
      <c r="S37" s="651"/>
      <c r="T37" s="652"/>
      <c r="U37" s="653">
        <f>'План УП'!E134-'План УП'!E135</f>
        <v>6</v>
      </c>
      <c r="V37" s="651"/>
      <c r="W37" s="654"/>
      <c r="X37" s="650">
        <f>SUM(X29:Z36)</f>
        <v>6</v>
      </c>
      <c r="Y37" s="651"/>
      <c r="Z37" s="652"/>
      <c r="AA37" s="653">
        <f>'План УП'!E140</f>
        <v>12</v>
      </c>
      <c r="AB37" s="651"/>
      <c r="AC37" s="654"/>
      <c r="AD37" s="650">
        <f>SUM(AD29:AF36)</f>
        <v>18</v>
      </c>
      <c r="AE37" s="651"/>
      <c r="AF37" s="652"/>
      <c r="AG37" s="653">
        <f>SUM(AG29:AI36)</f>
        <v>29</v>
      </c>
      <c r="AH37" s="651"/>
      <c r="AI37" s="652"/>
      <c r="AJ37" s="653">
        <f>SUM(AJ29:AL36)</f>
        <v>220</v>
      </c>
      <c r="AK37" s="651"/>
      <c r="AL37" s="654"/>
      <c r="AM37" s="650">
        <f>SUM(AM29:AO36)</f>
        <v>127</v>
      </c>
      <c r="AN37" s="651"/>
      <c r="AO37" s="652"/>
      <c r="AP37" s="653">
        <f>SUM(AP29:AR36)</f>
        <v>240</v>
      </c>
      <c r="AQ37" s="651"/>
      <c r="AR37" s="654"/>
      <c r="AS37" s="650">
        <f>SUM(AS29:AU36)</f>
        <v>153</v>
      </c>
      <c r="AT37" s="651"/>
      <c r="AU37" s="652"/>
      <c r="AV37" s="653">
        <f>SUM(AV29:AX36)</f>
        <v>240</v>
      </c>
      <c r="AW37" s="651"/>
      <c r="AX37" s="654"/>
      <c r="AY37" s="650">
        <f>SUM(AY29:BA36)</f>
        <v>182</v>
      </c>
      <c r="AZ37" s="651"/>
      <c r="BA37" s="652"/>
      <c r="BB37" s="175"/>
      <c r="BC37" s="175"/>
    </row>
    <row r="38" spans="1:55" ht="12.75">
      <c r="A38" s="176"/>
      <c r="B38" s="176"/>
      <c r="C38" s="176"/>
      <c r="D38" s="176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5"/>
      <c r="BC38" s="175"/>
    </row>
    <row r="39" spans="1:61" ht="12.75">
      <c r="A39" s="179"/>
      <c r="B39" s="180" t="s">
        <v>502</v>
      </c>
      <c r="C39" s="181"/>
      <c r="D39" s="181"/>
      <c r="E39" s="179"/>
      <c r="F39" s="179"/>
      <c r="G39" s="179"/>
      <c r="H39" s="179"/>
      <c r="I39" s="179"/>
      <c r="J39" s="179"/>
      <c r="K39" s="179"/>
      <c r="L39" s="179"/>
      <c r="M39" s="182"/>
      <c r="N39" s="181"/>
      <c r="O39" s="181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Z39" s="179"/>
      <c r="BA39" s="179"/>
      <c r="BB39" s="175"/>
      <c r="BC39" s="39"/>
      <c r="BD39" s="39"/>
      <c r="BE39" s="39"/>
      <c r="BF39" s="70"/>
      <c r="BI39" s="130" t="s">
        <v>330</v>
      </c>
    </row>
    <row r="40" spans="1:65" ht="14.25" customHeight="1" thickBo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5"/>
      <c r="BC40" s="178"/>
      <c r="BD40" s="178"/>
      <c r="BE40" s="178"/>
      <c r="BF40" s="164"/>
      <c r="BG40" s="164"/>
      <c r="BH40" s="164"/>
      <c r="BI40" s="164"/>
      <c r="BJ40" s="164"/>
      <c r="BK40" s="164"/>
      <c r="BL40" s="164"/>
      <c r="BM40" s="164"/>
    </row>
    <row r="41" spans="1:61" s="140" customFormat="1" ht="25.5" customHeight="1" thickBot="1">
      <c r="A41" s="946" t="s">
        <v>304</v>
      </c>
      <c r="B41" s="947"/>
      <c r="C41" s="947"/>
      <c r="D41" s="947"/>
      <c r="E41" s="947"/>
      <c r="F41" s="947"/>
      <c r="G41" s="947"/>
      <c r="H41" s="947"/>
      <c r="I41" s="947"/>
      <c r="J41" s="947"/>
      <c r="K41" s="947"/>
      <c r="L41" s="947"/>
      <c r="M41" s="948"/>
      <c r="N41" s="738" t="s">
        <v>500</v>
      </c>
      <c r="O41" s="739"/>
      <c r="P41" s="739"/>
      <c r="Q41" s="739"/>
      <c r="R41" s="739"/>
      <c r="S41" s="739"/>
      <c r="T41" s="739"/>
      <c r="U41" s="739"/>
      <c r="V41" s="739"/>
      <c r="W41" s="739"/>
      <c r="X41" s="739"/>
      <c r="Y41" s="739"/>
      <c r="Z41" s="739"/>
      <c r="AA41" s="739"/>
      <c r="AB41" s="739"/>
      <c r="AC41" s="739"/>
      <c r="AD41" s="739"/>
      <c r="AE41" s="740"/>
      <c r="AF41" s="983" t="s">
        <v>303</v>
      </c>
      <c r="AG41" s="984"/>
      <c r="AH41" s="984"/>
      <c r="AI41" s="984"/>
      <c r="AJ41" s="984"/>
      <c r="AK41" s="984"/>
      <c r="AL41" s="984"/>
      <c r="AM41" s="984"/>
      <c r="AN41" s="984"/>
      <c r="AO41" s="984"/>
      <c r="AP41" s="984"/>
      <c r="AQ41" s="984"/>
      <c r="AR41" s="984"/>
      <c r="AS41" s="984"/>
      <c r="AT41" s="984"/>
      <c r="AU41" s="985"/>
      <c r="AV41" s="179"/>
      <c r="AW41" s="179"/>
      <c r="BD41" s="986" t="s">
        <v>327</v>
      </c>
      <c r="BE41" s="987"/>
      <c r="BF41" s="987"/>
      <c r="BG41" s="987"/>
      <c r="BH41" s="988"/>
      <c r="BI41" s="989" t="s">
        <v>328</v>
      </c>
    </row>
    <row r="42" spans="1:61" s="140" customFormat="1" ht="15.75" customHeight="1">
      <c r="A42" s="949"/>
      <c r="B42" s="950"/>
      <c r="C42" s="950"/>
      <c r="D42" s="950"/>
      <c r="E42" s="950"/>
      <c r="F42" s="950"/>
      <c r="G42" s="950"/>
      <c r="H42" s="950"/>
      <c r="I42" s="950"/>
      <c r="J42" s="950"/>
      <c r="K42" s="950"/>
      <c r="L42" s="950"/>
      <c r="M42" s="951"/>
      <c r="N42" s="779" t="s">
        <v>322</v>
      </c>
      <c r="O42" s="780"/>
      <c r="P42" s="785" t="s">
        <v>20</v>
      </c>
      <c r="Q42" s="780"/>
      <c r="R42" s="753" t="s">
        <v>117</v>
      </c>
      <c r="S42" s="754"/>
      <c r="T42" s="754"/>
      <c r="U42" s="754"/>
      <c r="V42" s="754"/>
      <c r="W42" s="754"/>
      <c r="X42" s="754"/>
      <c r="Y42" s="754"/>
      <c r="Z42" s="754"/>
      <c r="AA42" s="754"/>
      <c r="AB42" s="754"/>
      <c r="AC42" s="754"/>
      <c r="AD42" s="754"/>
      <c r="AE42" s="755"/>
      <c r="AF42" s="779" t="s">
        <v>322</v>
      </c>
      <c r="AG42" s="780"/>
      <c r="AH42" s="940" t="s">
        <v>20</v>
      </c>
      <c r="AI42" s="941"/>
      <c r="AJ42" s="745" t="s">
        <v>302</v>
      </c>
      <c r="AK42" s="745"/>
      <c r="AL42" s="745"/>
      <c r="AM42" s="745"/>
      <c r="AN42" s="745"/>
      <c r="AO42" s="745"/>
      <c r="AP42" s="745"/>
      <c r="AQ42" s="745"/>
      <c r="AR42" s="745"/>
      <c r="AS42" s="745"/>
      <c r="AT42" s="627" t="s">
        <v>499</v>
      </c>
      <c r="AU42" s="628"/>
      <c r="AV42" s="179"/>
      <c r="AW42" s="179"/>
      <c r="BD42" s="662" t="s">
        <v>311</v>
      </c>
      <c r="BE42" s="663"/>
      <c r="BF42" s="663"/>
      <c r="BG42" s="663"/>
      <c r="BH42" s="664"/>
      <c r="BI42" s="207">
        <v>54</v>
      </c>
    </row>
    <row r="43" spans="1:61" s="140" customFormat="1" ht="15" customHeight="1">
      <c r="A43" s="949"/>
      <c r="B43" s="950"/>
      <c r="C43" s="950"/>
      <c r="D43" s="950"/>
      <c r="E43" s="950"/>
      <c r="F43" s="950"/>
      <c r="G43" s="950"/>
      <c r="H43" s="950"/>
      <c r="I43" s="950"/>
      <c r="J43" s="950"/>
      <c r="K43" s="950"/>
      <c r="L43" s="950"/>
      <c r="M43" s="951"/>
      <c r="N43" s="781"/>
      <c r="O43" s="782"/>
      <c r="P43" s="786"/>
      <c r="Q43" s="782"/>
      <c r="R43" s="756"/>
      <c r="S43" s="757"/>
      <c r="T43" s="757"/>
      <c r="U43" s="757"/>
      <c r="V43" s="757"/>
      <c r="W43" s="757"/>
      <c r="X43" s="757"/>
      <c r="Y43" s="757"/>
      <c r="Z43" s="757"/>
      <c r="AA43" s="757"/>
      <c r="AB43" s="757"/>
      <c r="AC43" s="757"/>
      <c r="AD43" s="757"/>
      <c r="AE43" s="758"/>
      <c r="AF43" s="781"/>
      <c r="AG43" s="782"/>
      <c r="AH43" s="942"/>
      <c r="AI43" s="943"/>
      <c r="AJ43" s="746"/>
      <c r="AK43" s="746"/>
      <c r="AL43" s="746"/>
      <c r="AM43" s="746"/>
      <c r="AN43" s="746"/>
      <c r="AO43" s="746"/>
      <c r="AP43" s="746"/>
      <c r="AQ43" s="746"/>
      <c r="AR43" s="746"/>
      <c r="AS43" s="746"/>
      <c r="AT43" s="629"/>
      <c r="AU43" s="630"/>
      <c r="AV43" s="179"/>
      <c r="AW43" s="179"/>
      <c r="BD43" s="620" t="s">
        <v>65</v>
      </c>
      <c r="BE43" s="621"/>
      <c r="BF43" s="621"/>
      <c r="BG43" s="621"/>
      <c r="BH43" s="622"/>
      <c r="BI43" s="253">
        <v>12</v>
      </c>
    </row>
    <row r="44" spans="1:61" s="140" customFormat="1" ht="14.25" customHeight="1" thickBot="1">
      <c r="A44" s="952"/>
      <c r="B44" s="953"/>
      <c r="C44" s="953"/>
      <c r="D44" s="953"/>
      <c r="E44" s="953"/>
      <c r="F44" s="953"/>
      <c r="G44" s="953"/>
      <c r="H44" s="953"/>
      <c r="I44" s="953"/>
      <c r="J44" s="953"/>
      <c r="K44" s="953"/>
      <c r="L44" s="953"/>
      <c r="M44" s="954"/>
      <c r="N44" s="783"/>
      <c r="O44" s="784"/>
      <c r="P44" s="787"/>
      <c r="Q44" s="784"/>
      <c r="R44" s="759">
        <v>1</v>
      </c>
      <c r="S44" s="760"/>
      <c r="T44" s="751">
        <v>2</v>
      </c>
      <c r="U44" s="752"/>
      <c r="V44" s="751">
        <v>3</v>
      </c>
      <c r="W44" s="752"/>
      <c r="X44" s="747">
        <v>4</v>
      </c>
      <c r="Y44" s="748"/>
      <c r="Z44" s="747">
        <v>5</v>
      </c>
      <c r="AA44" s="748"/>
      <c r="AB44" s="747">
        <v>6</v>
      </c>
      <c r="AC44" s="748"/>
      <c r="AD44" s="749">
        <v>7</v>
      </c>
      <c r="AE44" s="750"/>
      <c r="AF44" s="783"/>
      <c r="AG44" s="784"/>
      <c r="AH44" s="944"/>
      <c r="AI44" s="945"/>
      <c r="AJ44" s="534" t="s">
        <v>3</v>
      </c>
      <c r="AK44" s="535"/>
      <c r="AL44" s="535" t="s">
        <v>308</v>
      </c>
      <c r="AM44" s="536"/>
      <c r="AN44" s="536" t="s">
        <v>307</v>
      </c>
      <c r="AO44" s="537"/>
      <c r="AP44" s="537" t="s">
        <v>306</v>
      </c>
      <c r="AQ44" s="534"/>
      <c r="AR44" s="534" t="s">
        <v>305</v>
      </c>
      <c r="AS44" s="536"/>
      <c r="AT44" s="536" t="s">
        <v>3</v>
      </c>
      <c r="AU44" s="538"/>
      <c r="AV44" s="179"/>
      <c r="AW44" s="179"/>
      <c r="BD44" s="620" t="s">
        <v>329</v>
      </c>
      <c r="BE44" s="621"/>
      <c r="BF44" s="621"/>
      <c r="BG44" s="621"/>
      <c r="BH44" s="622"/>
      <c r="BI44" s="209">
        <v>10</v>
      </c>
    </row>
    <row r="45" spans="1:61" s="140" customFormat="1" ht="13.5" customHeight="1">
      <c r="A45" s="602" t="str">
        <f>'План УП'!$C$23</f>
        <v>1. Гуманитарный, социальный и экономический цикл</v>
      </c>
      <c r="B45" s="603"/>
      <c r="C45" s="603"/>
      <c r="D45" s="603"/>
      <c r="E45" s="603"/>
      <c r="F45" s="603"/>
      <c r="G45" s="603"/>
      <c r="H45" s="603"/>
      <c r="I45" s="603"/>
      <c r="J45" s="603"/>
      <c r="K45" s="603"/>
      <c r="L45" s="603"/>
      <c r="M45" s="604"/>
      <c r="N45" s="789">
        <f>'План УП'!E23</f>
        <v>0</v>
      </c>
      <c r="O45" s="656"/>
      <c r="P45" s="656">
        <f>'План УП'!F23</f>
        <v>0</v>
      </c>
      <c r="Q45" s="656"/>
      <c r="R45" s="656">
        <f>'План УП'!G23</f>
        <v>0</v>
      </c>
      <c r="S45" s="656"/>
      <c r="T45" s="656">
        <f>'План УП'!H23</f>
        <v>0</v>
      </c>
      <c r="U45" s="656"/>
      <c r="V45" s="656">
        <f>'План УП'!I23</f>
        <v>0</v>
      </c>
      <c r="W45" s="656"/>
      <c r="X45" s="656">
        <f>'План УП'!J23</f>
        <v>0</v>
      </c>
      <c r="Y45" s="656"/>
      <c r="Z45" s="656">
        <f>'План УП'!K23</f>
        <v>0</v>
      </c>
      <c r="AA45" s="656"/>
      <c r="AB45" s="656">
        <f>'План УП'!L23</f>
        <v>0</v>
      </c>
      <c r="AC45" s="656"/>
      <c r="AD45" s="656">
        <f>'План УП'!M23</f>
        <v>0</v>
      </c>
      <c r="AE45" s="656"/>
      <c r="AF45" s="789">
        <f>'План УП'!O23</f>
        <v>0</v>
      </c>
      <c r="AG45" s="656"/>
      <c r="AH45" s="816">
        <f>'План УП'!P23</f>
        <v>0</v>
      </c>
      <c r="AI45" s="816"/>
      <c r="AJ45" s="656">
        <f>'План УП'!Q23</f>
        <v>0</v>
      </c>
      <c r="AK45" s="656"/>
      <c r="AL45" s="656">
        <f>'План УП'!R23</f>
        <v>0</v>
      </c>
      <c r="AM45" s="656"/>
      <c r="AN45" s="656">
        <f>'План УП'!S23</f>
        <v>0</v>
      </c>
      <c r="AO45" s="656"/>
      <c r="AP45" s="656">
        <f>'План УП'!T23</f>
        <v>0</v>
      </c>
      <c r="AQ45" s="656"/>
      <c r="AR45" s="656">
        <f>'План УП'!U23</f>
        <v>0</v>
      </c>
      <c r="AS45" s="656"/>
      <c r="AT45" s="656">
        <f>'План УП'!V23</f>
        <v>0</v>
      </c>
      <c r="AU45" s="815"/>
      <c r="AV45" s="179"/>
      <c r="AW45" s="179"/>
      <c r="BD45" s="620" t="s">
        <v>317</v>
      </c>
      <c r="BE45" s="621"/>
      <c r="BF45" s="621"/>
      <c r="BG45" s="621"/>
      <c r="BH45" s="622"/>
      <c r="BI45" s="208">
        <f>IF(BI44=0,240*36,238*36+BI44)</f>
        <v>8578</v>
      </c>
    </row>
    <row r="46" spans="1:61" s="140" customFormat="1" ht="13.5" customHeight="1">
      <c r="A46" s="599" t="str">
        <f>'План УП'!$C$46</f>
        <v>2. Математический и естественнонаучный цикл</v>
      </c>
      <c r="B46" s="600"/>
      <c r="C46" s="600"/>
      <c r="D46" s="600"/>
      <c r="E46" s="600"/>
      <c r="F46" s="600"/>
      <c r="G46" s="600"/>
      <c r="H46" s="600"/>
      <c r="I46" s="600"/>
      <c r="J46" s="600"/>
      <c r="K46" s="600"/>
      <c r="L46" s="600"/>
      <c r="M46" s="601"/>
      <c r="N46" s="778">
        <f>'План УП'!E46</f>
        <v>0</v>
      </c>
      <c r="O46" s="709"/>
      <c r="P46" s="709">
        <f>'План УП'!F46</f>
        <v>0</v>
      </c>
      <c r="Q46" s="709"/>
      <c r="R46" s="709">
        <f>'План УП'!G46</f>
        <v>0</v>
      </c>
      <c r="S46" s="709"/>
      <c r="T46" s="709">
        <f>'План УП'!H46</f>
        <v>0</v>
      </c>
      <c r="U46" s="709"/>
      <c r="V46" s="709">
        <f>'План УП'!I46</f>
        <v>0</v>
      </c>
      <c r="W46" s="709"/>
      <c r="X46" s="709">
        <f>'План УП'!J46</f>
        <v>0</v>
      </c>
      <c r="Y46" s="709"/>
      <c r="Z46" s="709">
        <f>'План УП'!K46</f>
        <v>0</v>
      </c>
      <c r="AA46" s="709"/>
      <c r="AB46" s="709">
        <f>'План УП'!L46</f>
        <v>0</v>
      </c>
      <c r="AC46" s="709"/>
      <c r="AD46" s="709">
        <f>'План УП'!M46</f>
        <v>0</v>
      </c>
      <c r="AE46" s="709"/>
      <c r="AF46" s="796">
        <f>'План УП'!O46</f>
        <v>0</v>
      </c>
      <c r="AG46" s="795"/>
      <c r="AH46" s="795">
        <f>'План УП'!P46</f>
        <v>0</v>
      </c>
      <c r="AI46" s="795"/>
      <c r="AJ46" s="709">
        <f>'План УП'!Q46</f>
        <v>0</v>
      </c>
      <c r="AK46" s="709"/>
      <c r="AL46" s="709">
        <f>'План УП'!R46</f>
        <v>0</v>
      </c>
      <c r="AM46" s="709"/>
      <c r="AN46" s="648">
        <f>'План УП'!S46</f>
        <v>0</v>
      </c>
      <c r="AO46" s="648"/>
      <c r="AP46" s="648">
        <f>'План УП'!T46</f>
        <v>0</v>
      </c>
      <c r="AQ46" s="648"/>
      <c r="AR46" s="648">
        <f>'План УП'!U46</f>
        <v>0</v>
      </c>
      <c r="AS46" s="648"/>
      <c r="AT46" s="648">
        <f>'План УП'!V46</f>
        <v>0</v>
      </c>
      <c r="AU46" s="649"/>
      <c r="AV46" s="179"/>
      <c r="AW46" s="179"/>
      <c r="BD46" s="620" t="s">
        <v>316</v>
      </c>
      <c r="BE46" s="621"/>
      <c r="BF46" s="621"/>
      <c r="BG46" s="621"/>
      <c r="BH46" s="622"/>
      <c r="BI46" s="208">
        <f>ROUND(BI43*BI45/BI42,-2)</f>
        <v>1900</v>
      </c>
    </row>
    <row r="47" spans="1:62" s="140" customFormat="1" ht="13.5" thickBot="1">
      <c r="A47" s="599" t="str">
        <f>'План УП'!$C$79</f>
        <v>3. Профессиональный цикл</v>
      </c>
      <c r="B47" s="600"/>
      <c r="C47" s="600"/>
      <c r="D47" s="600"/>
      <c r="E47" s="600"/>
      <c r="F47" s="600"/>
      <c r="G47" s="600"/>
      <c r="H47" s="600"/>
      <c r="I47" s="600"/>
      <c r="J47" s="600"/>
      <c r="K47" s="600"/>
      <c r="L47" s="600"/>
      <c r="M47" s="601"/>
      <c r="N47" s="778">
        <f>'План УП'!E79</f>
        <v>0</v>
      </c>
      <c r="O47" s="709"/>
      <c r="P47" s="709">
        <f>'План УП'!F79</f>
        <v>0</v>
      </c>
      <c r="Q47" s="709"/>
      <c r="R47" s="709">
        <f>'План УП'!G79</f>
        <v>0</v>
      </c>
      <c r="S47" s="709"/>
      <c r="T47" s="709">
        <f>'План УП'!H79</f>
        <v>0</v>
      </c>
      <c r="U47" s="709"/>
      <c r="V47" s="709">
        <f>'План УП'!I79</f>
        <v>0</v>
      </c>
      <c r="W47" s="709"/>
      <c r="X47" s="709">
        <f>'План УП'!J79</f>
        <v>0</v>
      </c>
      <c r="Y47" s="709"/>
      <c r="Z47" s="709">
        <f>'План УП'!K79</f>
        <v>0</v>
      </c>
      <c r="AA47" s="709"/>
      <c r="AB47" s="709">
        <f>'План УП'!L79</f>
        <v>0</v>
      </c>
      <c r="AC47" s="709"/>
      <c r="AD47" s="709">
        <f>'План УП'!M79</f>
        <v>0</v>
      </c>
      <c r="AE47" s="709"/>
      <c r="AF47" s="796">
        <f>'План УП'!O79</f>
        <v>0</v>
      </c>
      <c r="AG47" s="795"/>
      <c r="AH47" s="795">
        <f>'План УП'!P79</f>
        <v>0</v>
      </c>
      <c r="AI47" s="795"/>
      <c r="AJ47" s="709">
        <f>'План УП'!Q79</f>
        <v>0</v>
      </c>
      <c r="AK47" s="709"/>
      <c r="AL47" s="709">
        <f>'План УП'!R79</f>
        <v>0</v>
      </c>
      <c r="AM47" s="709"/>
      <c r="AN47" s="648">
        <f>'План УП'!S79</f>
        <v>0</v>
      </c>
      <c r="AO47" s="648"/>
      <c r="AP47" s="648">
        <f>'План УП'!T79</f>
        <v>0</v>
      </c>
      <c r="AQ47" s="648"/>
      <c r="AR47" s="648">
        <f>'План УП'!U79</f>
        <v>0</v>
      </c>
      <c r="AS47" s="648"/>
      <c r="AT47" s="648">
        <f>'План УП'!V79</f>
        <v>0</v>
      </c>
      <c r="AU47" s="649"/>
      <c r="AV47" s="179"/>
      <c r="AW47" s="179"/>
      <c r="BD47" s="659" t="s">
        <v>326</v>
      </c>
      <c r="BE47" s="660"/>
      <c r="BF47" s="660"/>
      <c r="BG47" s="660"/>
      <c r="BH47" s="661"/>
      <c r="BI47" s="210">
        <v>50</v>
      </c>
      <c r="BJ47" s="185"/>
    </row>
    <row r="48" spans="1:62" s="140" customFormat="1" ht="12.75">
      <c r="A48" s="599" t="str">
        <f>'План УП'!$C$132</f>
        <v>4. Физическая культура</v>
      </c>
      <c r="B48" s="600"/>
      <c r="C48" s="600"/>
      <c r="D48" s="600"/>
      <c r="E48" s="600"/>
      <c r="F48" s="600"/>
      <c r="G48" s="600"/>
      <c r="H48" s="600"/>
      <c r="I48" s="600"/>
      <c r="J48" s="600"/>
      <c r="K48" s="600"/>
      <c r="L48" s="600"/>
      <c r="M48" s="601"/>
      <c r="N48" s="778">
        <f>'План УП'!E132</f>
        <v>2</v>
      </c>
      <c r="O48" s="709"/>
      <c r="P48" s="709">
        <f>'План УП'!F132</f>
        <v>2</v>
      </c>
      <c r="Q48" s="709"/>
      <c r="R48" s="709">
        <f>'План УП'!G132</f>
        <v>0</v>
      </c>
      <c r="S48" s="709"/>
      <c r="T48" s="709">
        <f>'План УП'!H132</f>
        <v>0</v>
      </c>
      <c r="U48" s="709"/>
      <c r="V48" s="709">
        <f>'План УП'!I132</f>
        <v>0</v>
      </c>
      <c r="W48" s="709"/>
      <c r="X48" s="709">
        <f>'План УП'!J132</f>
        <v>0</v>
      </c>
      <c r="Y48" s="709"/>
      <c r="Z48" s="709">
        <f>'План УП'!K132</f>
        <v>0</v>
      </c>
      <c r="AA48" s="709"/>
      <c r="AB48" s="709">
        <f>'План УП'!L132</f>
        <v>2</v>
      </c>
      <c r="AC48" s="709"/>
      <c r="AD48" s="709">
        <f>'План УП'!M132</f>
        <v>0</v>
      </c>
      <c r="AE48" s="709"/>
      <c r="AF48" s="796">
        <f>'План УП'!O132</f>
        <v>400</v>
      </c>
      <c r="AG48" s="795"/>
      <c r="AH48" s="795">
        <f>'План УП'!P132</f>
        <v>400</v>
      </c>
      <c r="AI48" s="795"/>
      <c r="AJ48" s="709">
        <f>'План УП'!Q132</f>
        <v>10</v>
      </c>
      <c r="AK48" s="709"/>
      <c r="AL48" s="709">
        <f>'План УП'!R132</f>
        <v>0</v>
      </c>
      <c r="AM48" s="709"/>
      <c r="AN48" s="648">
        <f>'План УП'!S132</f>
        <v>10</v>
      </c>
      <c r="AO48" s="648"/>
      <c r="AP48" s="648">
        <f>'План УП'!T132</f>
        <v>0</v>
      </c>
      <c r="AQ48" s="648"/>
      <c r="AR48" s="648">
        <f>'План УП'!U132</f>
        <v>0</v>
      </c>
      <c r="AS48" s="648"/>
      <c r="AT48" s="648">
        <f>'План УП'!V132</f>
        <v>390</v>
      </c>
      <c r="AU48" s="649"/>
      <c r="AV48" s="179"/>
      <c r="AW48" s="179"/>
      <c r="BD48" s="206"/>
      <c r="BE48" s="185"/>
      <c r="BF48" s="185"/>
      <c r="BG48" s="185"/>
      <c r="BH48" s="185"/>
      <c r="BI48" s="185"/>
      <c r="BJ48" s="185"/>
    </row>
    <row r="49" spans="1:62" s="140" customFormat="1" ht="12.75">
      <c r="A49" s="599" t="str">
        <f>'План УП'!$C$134</f>
        <v>5. Учебная и производственная практики</v>
      </c>
      <c r="B49" s="600"/>
      <c r="C49" s="600"/>
      <c r="D49" s="600"/>
      <c r="E49" s="600"/>
      <c r="F49" s="600"/>
      <c r="G49" s="600"/>
      <c r="H49" s="600"/>
      <c r="I49" s="600"/>
      <c r="J49" s="600"/>
      <c r="K49" s="600"/>
      <c r="L49" s="600"/>
      <c r="M49" s="601"/>
      <c r="N49" s="778">
        <f>'План УП'!E134</f>
        <v>8</v>
      </c>
      <c r="O49" s="709"/>
      <c r="P49" s="709">
        <f>'План УП'!F134</f>
        <v>8</v>
      </c>
      <c r="Q49" s="709"/>
      <c r="R49" s="709">
        <f>'План УП'!G134</f>
        <v>0</v>
      </c>
      <c r="S49" s="709"/>
      <c r="T49" s="709">
        <f>'План УП'!H134</f>
        <v>2</v>
      </c>
      <c r="U49" s="709"/>
      <c r="V49" s="709">
        <f>'План УП'!I134</f>
        <v>0</v>
      </c>
      <c r="W49" s="709"/>
      <c r="X49" s="709">
        <f>'План УП'!J134</f>
        <v>3</v>
      </c>
      <c r="Y49" s="709"/>
      <c r="Z49" s="709">
        <f>'План УП'!K134</f>
        <v>0</v>
      </c>
      <c r="AA49" s="709"/>
      <c r="AB49" s="709">
        <f>'План УП'!L134</f>
        <v>3</v>
      </c>
      <c r="AC49" s="709"/>
      <c r="AD49" s="709">
        <f>'План УП'!M134</f>
        <v>0</v>
      </c>
      <c r="AE49" s="709"/>
      <c r="AF49" s="796">
        <f>'План УП'!O134</f>
        <v>288</v>
      </c>
      <c r="AG49" s="795"/>
      <c r="AH49" s="795">
        <f>'План УП'!P134</f>
        <v>288</v>
      </c>
      <c r="AI49" s="795"/>
      <c r="AJ49" s="709">
        <f>'План УП'!Q134</f>
        <v>0</v>
      </c>
      <c r="AK49" s="709"/>
      <c r="AL49" s="709">
        <f>'План УП'!R134</f>
        <v>0</v>
      </c>
      <c r="AM49" s="709"/>
      <c r="AN49" s="648">
        <f>'План УП'!S134</f>
        <v>0</v>
      </c>
      <c r="AO49" s="648"/>
      <c r="AP49" s="648">
        <f>'План УП'!T134</f>
        <v>0</v>
      </c>
      <c r="AQ49" s="648"/>
      <c r="AR49" s="648">
        <f>'План УП'!U134</f>
        <v>0</v>
      </c>
      <c r="AS49" s="648"/>
      <c r="AT49" s="648">
        <f>'План УП'!V134</f>
        <v>288</v>
      </c>
      <c r="AU49" s="649"/>
      <c r="AV49" s="179"/>
      <c r="AW49" s="179"/>
      <c r="BD49" s="185"/>
      <c r="BE49" s="185"/>
      <c r="BF49" s="185"/>
      <c r="BG49" s="185"/>
      <c r="BH49" s="185"/>
      <c r="BI49" s="185"/>
      <c r="BJ49" s="185"/>
    </row>
    <row r="50" spans="1:62" s="140" customFormat="1" ht="13.5" thickBot="1">
      <c r="A50" s="605" t="str">
        <f>'План УП'!$C$140</f>
        <v>6. Итоговая государственная аттестация</v>
      </c>
      <c r="B50" s="606"/>
      <c r="C50" s="606"/>
      <c r="D50" s="606"/>
      <c r="E50" s="606"/>
      <c r="F50" s="606"/>
      <c r="G50" s="606"/>
      <c r="H50" s="606"/>
      <c r="I50" s="606"/>
      <c r="J50" s="606"/>
      <c r="K50" s="606"/>
      <c r="L50" s="606"/>
      <c r="M50" s="607"/>
      <c r="N50" s="777">
        <f>'План УП'!E140</f>
        <v>12</v>
      </c>
      <c r="O50" s="655"/>
      <c r="P50" s="655">
        <f>'План УП'!F140</f>
        <v>12</v>
      </c>
      <c r="Q50" s="655"/>
      <c r="R50" s="655">
        <f>'План УП'!G140</f>
        <v>0</v>
      </c>
      <c r="S50" s="655"/>
      <c r="T50" s="655">
        <f>'План УП'!H140</f>
        <v>0</v>
      </c>
      <c r="U50" s="655"/>
      <c r="V50" s="655">
        <f>'План УП'!I140</f>
        <v>0</v>
      </c>
      <c r="W50" s="655"/>
      <c r="X50" s="655">
        <f>'План УП'!J140</f>
        <v>0</v>
      </c>
      <c r="Y50" s="655"/>
      <c r="Z50" s="655">
        <f>'План УП'!K140</f>
        <v>0</v>
      </c>
      <c r="AA50" s="655"/>
      <c r="AB50" s="655">
        <f>'План УП'!L140</f>
        <v>0</v>
      </c>
      <c r="AC50" s="655"/>
      <c r="AD50" s="655">
        <f>'План УП'!M140</f>
        <v>12</v>
      </c>
      <c r="AE50" s="655"/>
      <c r="AF50" s="737">
        <f>'План УП'!O140</f>
        <v>432</v>
      </c>
      <c r="AG50" s="734"/>
      <c r="AH50" s="734">
        <f>'План УП'!P140</f>
        <v>432</v>
      </c>
      <c r="AI50" s="734"/>
      <c r="AJ50" s="655">
        <f>'План УП'!Q140</f>
        <v>0</v>
      </c>
      <c r="AK50" s="655"/>
      <c r="AL50" s="655">
        <f>'План УП'!R140</f>
        <v>0</v>
      </c>
      <c r="AM50" s="655"/>
      <c r="AN50" s="631">
        <f>'План УП'!S140</f>
        <v>0</v>
      </c>
      <c r="AO50" s="631"/>
      <c r="AP50" s="631">
        <f>'План УП'!T140</f>
        <v>0</v>
      </c>
      <c r="AQ50" s="631"/>
      <c r="AR50" s="631">
        <f>'План УП'!U140</f>
        <v>0</v>
      </c>
      <c r="AS50" s="631"/>
      <c r="AT50" s="631">
        <f>'План УП'!V140</f>
        <v>432</v>
      </c>
      <c r="AU50" s="741"/>
      <c r="AV50" s="179"/>
      <c r="AW50" s="179"/>
      <c r="BD50" s="185"/>
      <c r="BE50" s="185"/>
      <c r="BF50" s="185"/>
      <c r="BG50" s="185"/>
      <c r="BH50" s="185"/>
      <c r="BI50" s="185"/>
      <c r="BJ50" s="185"/>
    </row>
    <row r="51" spans="1:62" s="140" customFormat="1" ht="13.5" thickBot="1">
      <c r="A51" s="955" t="s">
        <v>318</v>
      </c>
      <c r="B51" s="956"/>
      <c r="C51" s="956"/>
      <c r="D51" s="956"/>
      <c r="E51" s="956"/>
      <c r="F51" s="956"/>
      <c r="G51" s="956"/>
      <c r="H51" s="956"/>
      <c r="I51" s="956"/>
      <c r="J51" s="956"/>
      <c r="K51" s="956"/>
      <c r="L51" s="956"/>
      <c r="M51" s="957"/>
      <c r="N51" s="761">
        <f>SUM(N45:O50)</f>
        <v>22</v>
      </c>
      <c r="O51" s="736"/>
      <c r="P51" s="735">
        <f>SUM(P45:Q50)</f>
        <v>22</v>
      </c>
      <c r="Q51" s="736"/>
      <c r="R51" s="735">
        <f>SUM(R45:S50)</f>
        <v>0</v>
      </c>
      <c r="S51" s="736"/>
      <c r="T51" s="735">
        <f>SUM(T45:U50)</f>
        <v>2</v>
      </c>
      <c r="U51" s="736"/>
      <c r="V51" s="735">
        <f>SUM(V45:W50)</f>
        <v>0</v>
      </c>
      <c r="W51" s="736"/>
      <c r="X51" s="735">
        <f>SUM(X45:Y50)</f>
        <v>3</v>
      </c>
      <c r="Y51" s="736"/>
      <c r="Z51" s="735">
        <f>SUM(Z45:AA50)</f>
        <v>0</v>
      </c>
      <c r="AA51" s="736"/>
      <c r="AB51" s="735">
        <f>SUM(AB45:AC50)</f>
        <v>5</v>
      </c>
      <c r="AC51" s="736"/>
      <c r="AD51" s="735">
        <f>SUM(AD45:AE50)</f>
        <v>12</v>
      </c>
      <c r="AE51" s="814"/>
      <c r="AF51" s="761">
        <f>SUM(AF45:AG50)</f>
        <v>1120</v>
      </c>
      <c r="AG51" s="736"/>
      <c r="AH51" s="735">
        <f>SUM(AH45:AI50)</f>
        <v>1120</v>
      </c>
      <c r="AI51" s="736"/>
      <c r="AJ51" s="735">
        <f>SUM(AJ45:AK50)</f>
        <v>10</v>
      </c>
      <c r="AK51" s="736"/>
      <c r="AL51" s="735">
        <f>SUM(AL45:AM50)</f>
        <v>0</v>
      </c>
      <c r="AM51" s="736"/>
      <c r="AN51" s="735">
        <f>SUM(AN45:AO50)</f>
        <v>10</v>
      </c>
      <c r="AO51" s="736"/>
      <c r="AP51" s="735">
        <f>SUM(AP45:AQ50)</f>
        <v>0</v>
      </c>
      <c r="AQ51" s="736"/>
      <c r="AR51" s="735">
        <f>SUM(AR45:AS50)</f>
        <v>0</v>
      </c>
      <c r="AS51" s="736"/>
      <c r="AT51" s="735">
        <f>SUM(AT45:AU50)</f>
        <v>1110</v>
      </c>
      <c r="AU51" s="802"/>
      <c r="AV51" s="179"/>
      <c r="AW51" s="179"/>
      <c r="BD51" s="185"/>
      <c r="BE51" s="185"/>
      <c r="BF51" s="185"/>
      <c r="BG51" s="185"/>
      <c r="BH51" s="185"/>
      <c r="BI51" s="185"/>
      <c r="BJ51" s="185"/>
    </row>
    <row r="52" spans="1:49" s="140" customFormat="1" ht="13.5" thickBot="1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79"/>
      <c r="AW52" s="179"/>
    </row>
    <row r="53" spans="1:51" s="140" customFormat="1" ht="12.75">
      <c r="A53" s="766" t="s">
        <v>315</v>
      </c>
      <c r="B53" s="767"/>
      <c r="C53" s="767"/>
      <c r="D53" s="767"/>
      <c r="E53" s="767"/>
      <c r="F53" s="767"/>
      <c r="G53" s="767"/>
      <c r="H53" s="767"/>
      <c r="I53" s="767"/>
      <c r="J53" s="767"/>
      <c r="K53" s="767"/>
      <c r="L53" s="767"/>
      <c r="M53" s="768"/>
      <c r="N53" s="790" t="s">
        <v>324</v>
      </c>
      <c r="O53" s="791"/>
      <c r="P53" s="794" t="s">
        <v>20</v>
      </c>
      <c r="Q53" s="791"/>
      <c r="R53" s="803" t="s">
        <v>117</v>
      </c>
      <c r="S53" s="804"/>
      <c r="T53" s="804"/>
      <c r="U53" s="804"/>
      <c r="V53" s="804"/>
      <c r="W53" s="804"/>
      <c r="X53" s="804"/>
      <c r="Y53" s="804"/>
      <c r="Z53" s="804"/>
      <c r="AA53" s="804"/>
      <c r="AB53" s="804"/>
      <c r="AC53" s="804"/>
      <c r="AD53" s="804"/>
      <c r="AE53" s="74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79"/>
      <c r="AW53" s="179"/>
      <c r="AX53" s="179"/>
      <c r="AY53" s="179"/>
    </row>
    <row r="54" spans="1:51" s="140" customFormat="1" ht="12.75">
      <c r="A54" s="769"/>
      <c r="B54" s="770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1"/>
      <c r="N54" s="781"/>
      <c r="O54" s="782"/>
      <c r="P54" s="786"/>
      <c r="Q54" s="782"/>
      <c r="R54" s="756"/>
      <c r="S54" s="757"/>
      <c r="T54" s="757"/>
      <c r="U54" s="757"/>
      <c r="V54" s="757"/>
      <c r="W54" s="757"/>
      <c r="X54" s="757"/>
      <c r="Y54" s="757"/>
      <c r="Z54" s="757"/>
      <c r="AA54" s="757"/>
      <c r="AB54" s="757"/>
      <c r="AC54" s="757"/>
      <c r="AD54" s="757"/>
      <c r="AE54" s="758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79"/>
      <c r="AW54" s="179"/>
      <c r="AX54" s="179"/>
      <c r="AY54" s="179"/>
    </row>
    <row r="55" spans="1:51" s="140" customFormat="1" ht="13.5" thickBot="1">
      <c r="A55" s="772"/>
      <c r="B55" s="773"/>
      <c r="C55" s="773"/>
      <c r="D55" s="773"/>
      <c r="E55" s="773"/>
      <c r="F55" s="773"/>
      <c r="G55" s="773"/>
      <c r="H55" s="773"/>
      <c r="I55" s="773"/>
      <c r="J55" s="773"/>
      <c r="K55" s="773"/>
      <c r="L55" s="773"/>
      <c r="M55" s="774"/>
      <c r="N55" s="781"/>
      <c r="O55" s="782"/>
      <c r="P55" s="786"/>
      <c r="Q55" s="782"/>
      <c r="R55" s="797">
        <v>1</v>
      </c>
      <c r="S55" s="798"/>
      <c r="T55" s="753">
        <v>2</v>
      </c>
      <c r="U55" s="799"/>
      <c r="V55" s="753">
        <v>3</v>
      </c>
      <c r="W55" s="799"/>
      <c r="X55" s="800">
        <v>4</v>
      </c>
      <c r="Y55" s="801"/>
      <c r="Z55" s="800">
        <v>5</v>
      </c>
      <c r="AA55" s="801"/>
      <c r="AB55" s="800">
        <v>6</v>
      </c>
      <c r="AC55" s="801"/>
      <c r="AD55" s="749">
        <v>7</v>
      </c>
      <c r="AE55" s="975"/>
      <c r="AF55" s="186"/>
      <c r="AG55" s="187"/>
      <c r="AH55" s="187"/>
      <c r="AI55" s="187"/>
      <c r="AJ55" s="169"/>
      <c r="AK55" s="169"/>
      <c r="AL55" s="186"/>
      <c r="AM55" s="186"/>
      <c r="AN55" s="186"/>
      <c r="AO55" s="186"/>
      <c r="AP55" s="169"/>
      <c r="AQ55" s="169"/>
      <c r="AR55" s="186"/>
      <c r="AS55" s="186"/>
      <c r="AT55" s="186"/>
      <c r="AU55" s="186"/>
      <c r="AV55" s="179"/>
      <c r="AW55" s="179"/>
      <c r="AX55" s="179"/>
      <c r="AY55" s="179"/>
    </row>
    <row r="56" spans="1:49" s="168" customFormat="1" ht="12.75">
      <c r="A56" s="608" t="s">
        <v>311</v>
      </c>
      <c r="B56" s="609"/>
      <c r="C56" s="609"/>
      <c r="D56" s="609"/>
      <c r="E56" s="609"/>
      <c r="F56" s="609"/>
      <c r="G56" s="609"/>
      <c r="H56" s="609"/>
      <c r="I56" s="609"/>
      <c r="J56" s="609"/>
      <c r="K56" s="609"/>
      <c r="L56" s="609"/>
      <c r="M56" s="609"/>
      <c r="N56" s="810">
        <f>BI42</f>
        <v>54</v>
      </c>
      <c r="O56" s="811"/>
      <c r="P56" s="792">
        <f>(AH51)/AS37</f>
        <v>7.3202614379084965</v>
      </c>
      <c r="Q56" s="792"/>
      <c r="R56" s="806">
        <f>'План УП'!$AD$15</f>
        <v>0</v>
      </c>
      <c r="S56" s="807"/>
      <c r="T56" s="806">
        <f>'План УП'!$AI$15</f>
        <v>3</v>
      </c>
      <c r="U56" s="807"/>
      <c r="V56" s="806">
        <f>'План УП'!$AN$15</f>
        <v>0</v>
      </c>
      <c r="W56" s="807"/>
      <c r="X56" s="806">
        <f>'План УП'!$AS$15</f>
        <v>4.5</v>
      </c>
      <c r="Y56" s="807"/>
      <c r="Z56" s="806">
        <f>'План УП'!$AX$15</f>
        <v>0</v>
      </c>
      <c r="AA56" s="807"/>
      <c r="AB56" s="806">
        <f>'План УП'!$BC$15</f>
        <v>27.833333333333332</v>
      </c>
      <c r="AC56" s="807"/>
      <c r="AD56" s="996">
        <f>'План УП'!$BH$15</f>
        <v>24</v>
      </c>
      <c r="AE56" s="997"/>
      <c r="AF56" s="186"/>
      <c r="AG56" s="187"/>
      <c r="AH56" s="187"/>
      <c r="AI56" s="187"/>
      <c r="AJ56" s="169"/>
      <c r="AK56" s="169"/>
      <c r="AL56" s="186"/>
      <c r="AM56" s="186"/>
      <c r="AN56" s="186"/>
      <c r="AO56" s="186"/>
      <c r="AP56" s="169"/>
      <c r="AQ56" s="169"/>
      <c r="AR56" s="186"/>
      <c r="AS56" s="186"/>
      <c r="AT56" s="186"/>
      <c r="AU56" s="186"/>
      <c r="AV56" s="185"/>
      <c r="AW56" s="185"/>
    </row>
    <row r="57" spans="1:49" s="140" customFormat="1" ht="12.75">
      <c r="A57" s="599" t="s">
        <v>65</v>
      </c>
      <c r="B57" s="600"/>
      <c r="C57" s="600"/>
      <c r="D57" s="600"/>
      <c r="E57" s="600"/>
      <c r="F57" s="600"/>
      <c r="G57" s="600"/>
      <c r="H57" s="600"/>
      <c r="I57" s="600"/>
      <c r="J57" s="600"/>
      <c r="K57" s="600"/>
      <c r="L57" s="600"/>
      <c r="M57" s="600"/>
      <c r="N57" s="764">
        <f>BI43</f>
        <v>12</v>
      </c>
      <c r="O57" s="765"/>
      <c r="P57" s="793">
        <f>('План УП'!AD14*'План УП'!AD21+'План УП'!AI14*'План УП'!AI21+'План УП'!AN14*'План УП'!AN21+'План УП'!AS14*'План УП'!AS21+'План УП'!AX14*'План УП'!AX21+'План УП'!BC14*'План УП'!BC21/('План УП'!BC21+'План УП'!AX21+'План УП'!AS21+'План УП'!AN21+'План УП'!AI21+'План УП'!AD21))</f>
        <v>0</v>
      </c>
      <c r="Q57" s="793"/>
      <c r="R57" s="793">
        <f>'План УП'!$AD$14</f>
        <v>0</v>
      </c>
      <c r="S57" s="793"/>
      <c r="T57" s="793">
        <f>'План УП'!$AI$14</f>
        <v>0</v>
      </c>
      <c r="U57" s="793"/>
      <c r="V57" s="793">
        <f>'План УП'!$AN$14</f>
        <v>0</v>
      </c>
      <c r="W57" s="793"/>
      <c r="X57" s="793">
        <f>'План УП'!$AS$14</f>
        <v>0</v>
      </c>
      <c r="Y57" s="793"/>
      <c r="Z57" s="793">
        <f>'План УП'!$AX$14</f>
        <v>0</v>
      </c>
      <c r="AA57" s="793"/>
      <c r="AB57" s="793">
        <f>'План УП'!$BC$14</f>
        <v>0</v>
      </c>
      <c r="AC57" s="793"/>
      <c r="AD57" s="793">
        <f>'План УП'!$BH$14</f>
        <v>0</v>
      </c>
      <c r="AE57" s="998"/>
      <c r="AF57" s="186"/>
      <c r="AG57" s="187"/>
      <c r="AH57" s="187"/>
      <c r="AI57" s="187"/>
      <c r="AJ57" s="169"/>
      <c r="AK57" s="169"/>
      <c r="AL57" s="186"/>
      <c r="AM57" s="186"/>
      <c r="AN57" s="186"/>
      <c r="AO57" s="186"/>
      <c r="AP57" s="169"/>
      <c r="AQ57" s="169"/>
      <c r="AR57" s="186"/>
      <c r="AS57" s="186"/>
      <c r="AT57" s="186"/>
      <c r="AU57" s="186"/>
      <c r="AV57" s="179"/>
      <c r="AW57" s="179"/>
    </row>
    <row r="58" spans="1:49" s="140" customFormat="1" ht="12.75">
      <c r="A58" s="599" t="s">
        <v>317</v>
      </c>
      <c r="B58" s="600"/>
      <c r="C58" s="600"/>
      <c r="D58" s="600"/>
      <c r="E58" s="600"/>
      <c r="F58" s="600"/>
      <c r="G58" s="600"/>
      <c r="H58" s="600"/>
      <c r="I58" s="600"/>
      <c r="J58" s="600"/>
      <c r="K58" s="600"/>
      <c r="L58" s="600"/>
      <c r="M58" s="600"/>
      <c r="N58" s="764">
        <f>BI45</f>
        <v>8578</v>
      </c>
      <c r="O58" s="765"/>
      <c r="P58" s="709">
        <f>SUM(R58:AE58)</f>
        <v>1280</v>
      </c>
      <c r="Q58" s="709"/>
      <c r="R58" s="709">
        <f>'План УП'!$AD$5</f>
        <v>0</v>
      </c>
      <c r="S58" s="709"/>
      <c r="T58" s="709">
        <f>'План УП'!$AI$5</f>
        <v>72</v>
      </c>
      <c r="U58" s="709"/>
      <c r="V58" s="709">
        <f>'План УП'!$AN$5</f>
        <v>0</v>
      </c>
      <c r="W58" s="709"/>
      <c r="X58" s="709">
        <f>'План УП'!$AS$5</f>
        <v>108</v>
      </c>
      <c r="Y58" s="709"/>
      <c r="Z58" s="709">
        <f>'План УП'!$AX$5</f>
        <v>0</v>
      </c>
      <c r="AA58" s="709"/>
      <c r="AB58" s="709">
        <f>'План УП'!$BC$5</f>
        <v>668</v>
      </c>
      <c r="AC58" s="709"/>
      <c r="AD58" s="709">
        <f>'План УП'!$BH$5</f>
        <v>432</v>
      </c>
      <c r="AE58" s="976"/>
      <c r="AF58" s="186"/>
      <c r="AG58" s="187"/>
      <c r="AH58" s="187"/>
      <c r="AI58" s="187"/>
      <c r="AJ58" s="169"/>
      <c r="AK58" s="169"/>
      <c r="AL58" s="186"/>
      <c r="AM58" s="186"/>
      <c r="AN58" s="186"/>
      <c r="AO58" s="186"/>
      <c r="AP58" s="169"/>
      <c r="AQ58" s="169"/>
      <c r="AR58" s="186"/>
      <c r="AS58" s="186"/>
      <c r="AT58" s="186"/>
      <c r="AU58" s="186"/>
      <c r="AV58" s="179"/>
      <c r="AW58" s="179"/>
    </row>
    <row r="59" spans="1:49" s="140" customFormat="1" ht="12.75">
      <c r="A59" s="599" t="s">
        <v>316</v>
      </c>
      <c r="B59" s="600"/>
      <c r="C59" s="600"/>
      <c r="D59" s="600"/>
      <c r="E59" s="600"/>
      <c r="F59" s="600"/>
      <c r="G59" s="600"/>
      <c r="H59" s="600"/>
      <c r="I59" s="600"/>
      <c r="J59" s="600"/>
      <c r="K59" s="600"/>
      <c r="L59" s="600"/>
      <c r="M59" s="600"/>
      <c r="N59" s="764">
        <f>BI46</f>
        <v>1900</v>
      </c>
      <c r="O59" s="765"/>
      <c r="P59" s="709">
        <f>SUM(R59:AE59)</f>
        <v>170</v>
      </c>
      <c r="Q59" s="709"/>
      <c r="R59" s="709">
        <f>R58-'План УП'!AH6</f>
        <v>0</v>
      </c>
      <c r="S59" s="709"/>
      <c r="T59" s="709">
        <f>T58-'План УП'!AM6</f>
        <v>0</v>
      </c>
      <c r="U59" s="709"/>
      <c r="V59" s="709">
        <f>V58-'План УП'!AR6</f>
        <v>0</v>
      </c>
      <c r="W59" s="709"/>
      <c r="X59" s="709">
        <f>X58-'План УП'!AW6</f>
        <v>0</v>
      </c>
      <c r="Y59" s="709"/>
      <c r="Z59" s="709">
        <f>Z58-'План УП'!BB6</f>
        <v>0</v>
      </c>
      <c r="AA59" s="709"/>
      <c r="AB59" s="709">
        <f>AB58-'План УП'!BG6</f>
        <v>170</v>
      </c>
      <c r="AC59" s="709"/>
      <c r="AD59" s="709">
        <f>AD58-'План УП'!BL6</f>
        <v>0</v>
      </c>
      <c r="AE59" s="976"/>
      <c r="AF59" s="186"/>
      <c r="AG59" s="187"/>
      <c r="AH59" s="187"/>
      <c r="AI59" s="187"/>
      <c r="AJ59" s="169"/>
      <c r="AK59" s="169"/>
      <c r="AL59" s="186"/>
      <c r="AM59" s="186"/>
      <c r="AN59" s="186"/>
      <c r="AO59" s="186"/>
      <c r="AP59" s="169"/>
      <c r="AQ59" s="169"/>
      <c r="AR59" s="186"/>
      <c r="AS59" s="186"/>
      <c r="AT59" s="186"/>
      <c r="AU59" s="186"/>
      <c r="AV59" s="179"/>
      <c r="AW59" s="179"/>
    </row>
    <row r="60" spans="1:49" s="140" customFormat="1" ht="13.5" thickBot="1">
      <c r="A60" s="597" t="s">
        <v>349</v>
      </c>
      <c r="B60" s="598"/>
      <c r="C60" s="598"/>
      <c r="D60" s="598"/>
      <c r="E60" s="598"/>
      <c r="F60" s="598"/>
      <c r="G60" s="598"/>
      <c r="H60" s="598"/>
      <c r="I60" s="598"/>
      <c r="J60" s="598"/>
      <c r="K60" s="598"/>
      <c r="L60" s="598"/>
      <c r="M60" s="598"/>
      <c r="N60" s="808">
        <f>100*P60/P59</f>
        <v>0</v>
      </c>
      <c r="O60" s="809"/>
      <c r="P60" s="805">
        <f>SUM(R60:AE60)</f>
        <v>0</v>
      </c>
      <c r="Q60" s="805"/>
      <c r="R60" s="805">
        <f>'План УП'!AD6</f>
        <v>0</v>
      </c>
      <c r="S60" s="805"/>
      <c r="T60" s="805">
        <f>'План УП'!AI6</f>
        <v>0</v>
      </c>
      <c r="U60" s="805"/>
      <c r="V60" s="805">
        <f>'План УП'!AN6</f>
        <v>0</v>
      </c>
      <c r="W60" s="805"/>
      <c r="X60" s="805">
        <f>'План УП'!AS6</f>
        <v>0</v>
      </c>
      <c r="Y60" s="805"/>
      <c r="Z60" s="805">
        <f>'План УП'!AX6</f>
        <v>0</v>
      </c>
      <c r="AA60" s="805"/>
      <c r="AB60" s="805">
        <f>'План УП'!BC6</f>
        <v>0</v>
      </c>
      <c r="AC60" s="805"/>
      <c r="AD60" s="805">
        <f>'План УП'!BH6</f>
        <v>0</v>
      </c>
      <c r="AE60" s="977"/>
      <c r="AF60" s="186"/>
      <c r="AG60" s="187"/>
      <c r="AH60" s="187"/>
      <c r="AI60" s="187"/>
      <c r="AJ60" s="169"/>
      <c r="AK60" s="169"/>
      <c r="AL60" s="186"/>
      <c r="AM60" s="186"/>
      <c r="AN60" s="186"/>
      <c r="AO60" s="186"/>
      <c r="AP60" s="169"/>
      <c r="AQ60" s="169"/>
      <c r="AR60" s="186"/>
      <c r="AS60" s="186"/>
      <c r="AT60" s="186"/>
      <c r="AU60" s="186"/>
      <c r="AV60" s="179"/>
      <c r="AW60" s="179"/>
    </row>
    <row r="61" spans="1:49" s="140" customFormat="1" ht="13.5" thickBot="1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5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86"/>
      <c r="AG61" s="187"/>
      <c r="AH61" s="187"/>
      <c r="AI61" s="187"/>
      <c r="AJ61" s="169"/>
      <c r="AK61" s="169"/>
      <c r="AL61" s="186"/>
      <c r="AM61" s="186"/>
      <c r="AN61" s="186"/>
      <c r="AO61" s="186"/>
      <c r="AP61" s="169"/>
      <c r="AQ61" s="169"/>
      <c r="AR61" s="186"/>
      <c r="AS61" s="186"/>
      <c r="AT61" s="186"/>
      <c r="AU61" s="186"/>
      <c r="AV61" s="179"/>
      <c r="AW61" s="179"/>
    </row>
    <row r="62" spans="1:49" s="140" customFormat="1" ht="12.75">
      <c r="A62" s="762" t="s">
        <v>347</v>
      </c>
      <c r="B62" s="763"/>
      <c r="C62" s="763"/>
      <c r="D62" s="763"/>
      <c r="E62" s="763"/>
      <c r="F62" s="763"/>
      <c r="G62" s="763"/>
      <c r="H62" s="763"/>
      <c r="I62" s="763"/>
      <c r="J62" s="763"/>
      <c r="K62" s="763"/>
      <c r="L62" s="763"/>
      <c r="M62" s="978"/>
      <c r="N62" s="991">
        <f>'План УП'!F7</f>
        <v>0</v>
      </c>
      <c r="O62" s="657"/>
      <c r="P62" s="657"/>
      <c r="Q62" s="657"/>
      <c r="R62" s="657">
        <f>'План УП'!G7</f>
        <v>0</v>
      </c>
      <c r="S62" s="657"/>
      <c r="T62" s="657">
        <f>'План УП'!H7</f>
        <v>0</v>
      </c>
      <c r="U62" s="657"/>
      <c r="V62" s="657">
        <f>'План УП'!I7</f>
        <v>0</v>
      </c>
      <c r="W62" s="657"/>
      <c r="X62" s="657">
        <f>'План УП'!J7</f>
        <v>0</v>
      </c>
      <c r="Y62" s="657"/>
      <c r="Z62" s="657">
        <f>'План УП'!K7</f>
        <v>0</v>
      </c>
      <c r="AA62" s="657"/>
      <c r="AB62" s="657">
        <f>'План УП'!L7</f>
        <v>0</v>
      </c>
      <c r="AC62" s="657"/>
      <c r="AD62" s="657">
        <f>'План УП'!M7</f>
        <v>0</v>
      </c>
      <c r="AE62" s="992"/>
      <c r="AF62" s="658"/>
      <c r="AG62" s="658"/>
      <c r="AH62" s="658"/>
      <c r="AI62" s="658"/>
      <c r="AJ62" s="658"/>
      <c r="AK62" s="658"/>
      <c r="AL62" s="658"/>
      <c r="AM62" s="658"/>
      <c r="AN62" s="658"/>
      <c r="AO62" s="658"/>
      <c r="AP62" s="658"/>
      <c r="AQ62" s="658"/>
      <c r="AR62" s="658"/>
      <c r="AS62" s="658"/>
      <c r="AT62" s="658"/>
      <c r="AU62" s="658"/>
      <c r="AV62" s="179"/>
      <c r="AW62" s="179"/>
    </row>
    <row r="63" spans="1:51" s="140" customFormat="1" ht="12.75">
      <c r="A63" s="775" t="s">
        <v>348</v>
      </c>
      <c r="B63" s="776"/>
      <c r="C63" s="776"/>
      <c r="D63" s="776"/>
      <c r="E63" s="776"/>
      <c r="F63" s="776"/>
      <c r="G63" s="776"/>
      <c r="H63" s="776"/>
      <c r="I63" s="776"/>
      <c r="J63" s="776"/>
      <c r="K63" s="776"/>
      <c r="L63" s="776"/>
      <c r="M63" s="788"/>
      <c r="N63" s="778">
        <f>'План УП'!F8</f>
        <v>0</v>
      </c>
      <c r="O63" s="709"/>
      <c r="P63" s="709"/>
      <c r="Q63" s="709"/>
      <c r="R63" s="709">
        <f>'План УП'!G8</f>
        <v>0</v>
      </c>
      <c r="S63" s="709"/>
      <c r="T63" s="709">
        <f>'План УП'!H8</f>
        <v>0</v>
      </c>
      <c r="U63" s="709"/>
      <c r="V63" s="709">
        <f>'План УП'!I8</f>
        <v>0</v>
      </c>
      <c r="W63" s="709"/>
      <c r="X63" s="709">
        <f>'План УП'!J8</f>
        <v>0</v>
      </c>
      <c r="Y63" s="709"/>
      <c r="Z63" s="709">
        <f>'План УП'!K8</f>
        <v>0</v>
      </c>
      <c r="AA63" s="709"/>
      <c r="AB63" s="709">
        <f>'План УП'!L8</f>
        <v>0</v>
      </c>
      <c r="AC63" s="709"/>
      <c r="AD63" s="709">
        <f>'План УП'!M8</f>
        <v>0</v>
      </c>
      <c r="AE63" s="976"/>
      <c r="AF63" s="658"/>
      <c r="AG63" s="658"/>
      <c r="AH63" s="658"/>
      <c r="AI63" s="658"/>
      <c r="AJ63" s="658"/>
      <c r="AK63" s="658"/>
      <c r="AL63" s="658"/>
      <c r="AM63" s="658"/>
      <c r="AN63" s="658"/>
      <c r="AO63" s="658"/>
      <c r="AP63" s="658"/>
      <c r="AQ63" s="658"/>
      <c r="AR63" s="658"/>
      <c r="AS63" s="658"/>
      <c r="AT63" s="658"/>
      <c r="AU63" s="658"/>
      <c r="AV63" s="179"/>
      <c r="AW63" s="179"/>
      <c r="AX63" s="179"/>
      <c r="AY63" s="179"/>
    </row>
    <row r="64" spans="1:51" s="140" customFormat="1" ht="13.5" thickBot="1">
      <c r="A64" s="812" t="s">
        <v>309</v>
      </c>
      <c r="B64" s="813"/>
      <c r="C64" s="813"/>
      <c r="D64" s="813"/>
      <c r="E64" s="813"/>
      <c r="F64" s="813"/>
      <c r="G64" s="813"/>
      <c r="H64" s="813"/>
      <c r="I64" s="813"/>
      <c r="J64" s="813"/>
      <c r="K64" s="813"/>
      <c r="L64" s="813"/>
      <c r="M64" s="979"/>
      <c r="N64" s="993">
        <f>'План УП'!F9</f>
        <v>0</v>
      </c>
      <c r="O64" s="805"/>
      <c r="P64" s="805"/>
      <c r="Q64" s="805"/>
      <c r="R64" s="805">
        <f>'План УП'!G9</f>
        <v>0</v>
      </c>
      <c r="S64" s="805"/>
      <c r="T64" s="805">
        <f>'План УП'!H9</f>
        <v>0</v>
      </c>
      <c r="U64" s="805"/>
      <c r="V64" s="805">
        <f>'План УП'!I9</f>
        <v>0</v>
      </c>
      <c r="W64" s="805"/>
      <c r="X64" s="805">
        <f>'План УП'!J9</f>
        <v>0</v>
      </c>
      <c r="Y64" s="805"/>
      <c r="Z64" s="805">
        <f>'План УП'!K9</f>
        <v>0</v>
      </c>
      <c r="AA64" s="805"/>
      <c r="AB64" s="805">
        <f>'План УП'!L9</f>
        <v>0</v>
      </c>
      <c r="AC64" s="805"/>
      <c r="AD64" s="656">
        <f>'План УП'!M9</f>
        <v>0</v>
      </c>
      <c r="AE64" s="815"/>
      <c r="AF64" s="658"/>
      <c r="AG64" s="658"/>
      <c r="AH64" s="658"/>
      <c r="AI64" s="658"/>
      <c r="AJ64" s="658"/>
      <c r="AK64" s="658"/>
      <c r="AL64" s="658"/>
      <c r="AM64" s="658"/>
      <c r="AN64" s="658"/>
      <c r="AO64" s="658"/>
      <c r="AP64" s="658"/>
      <c r="AQ64" s="658"/>
      <c r="AR64" s="658"/>
      <c r="AS64" s="658"/>
      <c r="AT64" s="658"/>
      <c r="AU64" s="658"/>
      <c r="AV64" s="179"/>
      <c r="AW64" s="179"/>
      <c r="AX64" s="179"/>
      <c r="AY64" s="179"/>
    </row>
    <row r="65" spans="1:51" s="140" customFormat="1" ht="12.75">
      <c r="A65" s="762" t="s">
        <v>66</v>
      </c>
      <c r="B65" s="763"/>
      <c r="C65" s="763"/>
      <c r="D65" s="763"/>
      <c r="E65" s="763"/>
      <c r="F65" s="763"/>
      <c r="G65" s="763"/>
      <c r="H65" s="763"/>
      <c r="I65" s="763"/>
      <c r="J65" s="763"/>
      <c r="K65" s="763"/>
      <c r="L65" s="763"/>
      <c r="M65" s="978"/>
      <c r="N65" s="789">
        <f>'План УП'!F10</f>
        <v>1</v>
      </c>
      <c r="O65" s="656"/>
      <c r="P65" s="656"/>
      <c r="Q65" s="656"/>
      <c r="R65" s="656">
        <f>'План УП'!G10</f>
        <v>0</v>
      </c>
      <c r="S65" s="656"/>
      <c r="T65" s="656">
        <f>'План УП'!H10</f>
        <v>0</v>
      </c>
      <c r="U65" s="656"/>
      <c r="V65" s="656">
        <f>'План УП'!I10</f>
        <v>0</v>
      </c>
      <c r="W65" s="656"/>
      <c r="X65" s="656">
        <f>'План УП'!J10</f>
        <v>0</v>
      </c>
      <c r="Y65" s="656"/>
      <c r="Z65" s="656">
        <f>'План УП'!K10</f>
        <v>0</v>
      </c>
      <c r="AA65" s="656"/>
      <c r="AB65" s="656">
        <f>'План УП'!L10</f>
        <v>1</v>
      </c>
      <c r="AC65" s="656"/>
      <c r="AD65" s="990">
        <f>'План УП'!M10</f>
        <v>0</v>
      </c>
      <c r="AE65" s="994"/>
      <c r="AF65" s="658"/>
      <c r="AG65" s="658"/>
      <c r="AH65" s="658"/>
      <c r="AI65" s="658"/>
      <c r="AJ65" s="658"/>
      <c r="AK65" s="658"/>
      <c r="AL65" s="658"/>
      <c r="AM65" s="658"/>
      <c r="AN65" s="658"/>
      <c r="AO65" s="658"/>
      <c r="AP65" s="658"/>
      <c r="AQ65" s="658"/>
      <c r="AR65" s="658"/>
      <c r="AS65" s="658"/>
      <c r="AT65" s="658"/>
      <c r="AU65" s="658"/>
      <c r="AV65" s="179"/>
      <c r="AW65" s="179"/>
      <c r="AX65" s="179"/>
      <c r="AY65" s="179"/>
    </row>
    <row r="66" spans="1:51" s="140" customFormat="1" ht="12.75">
      <c r="A66" s="775" t="s">
        <v>310</v>
      </c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88"/>
      <c r="N66" s="778">
        <f>'План УП'!F11</f>
        <v>3</v>
      </c>
      <c r="O66" s="709"/>
      <c r="P66" s="709"/>
      <c r="Q66" s="709"/>
      <c r="R66" s="709">
        <f>'План УП'!G11</f>
        <v>0</v>
      </c>
      <c r="S66" s="709"/>
      <c r="T66" s="709">
        <f>'План УП'!H11</f>
        <v>1</v>
      </c>
      <c r="U66" s="709"/>
      <c r="V66" s="709">
        <f>'План УП'!I11</f>
        <v>0</v>
      </c>
      <c r="W66" s="709"/>
      <c r="X66" s="709">
        <f>'План УП'!J11</f>
        <v>1</v>
      </c>
      <c r="Y66" s="709"/>
      <c r="Z66" s="709">
        <f>'План УП'!K11</f>
        <v>0</v>
      </c>
      <c r="AA66" s="709"/>
      <c r="AB66" s="709">
        <f>'План УП'!L11</f>
        <v>1</v>
      </c>
      <c r="AC66" s="709"/>
      <c r="AD66" s="709">
        <f>'План УП'!M11</f>
        <v>0</v>
      </c>
      <c r="AE66" s="976"/>
      <c r="AF66" s="658"/>
      <c r="AG66" s="658"/>
      <c r="AH66" s="658"/>
      <c r="AI66" s="658"/>
      <c r="AJ66" s="658"/>
      <c r="AK66" s="658"/>
      <c r="AL66" s="658"/>
      <c r="AM66" s="658"/>
      <c r="AN66" s="658"/>
      <c r="AO66" s="658"/>
      <c r="AP66" s="658"/>
      <c r="AQ66" s="658"/>
      <c r="AR66" s="658"/>
      <c r="AS66" s="658"/>
      <c r="AT66" s="658"/>
      <c r="AU66" s="658"/>
      <c r="AV66" s="179"/>
      <c r="AW66" s="179"/>
      <c r="AX66" s="179"/>
      <c r="AY66" s="179"/>
    </row>
    <row r="67" spans="1:51" s="140" customFormat="1" ht="13.5" thickBot="1">
      <c r="A67" s="812" t="s">
        <v>67</v>
      </c>
      <c r="B67" s="813"/>
      <c r="C67" s="813"/>
      <c r="D67" s="813"/>
      <c r="E67" s="813"/>
      <c r="F67" s="813"/>
      <c r="G67" s="813"/>
      <c r="H67" s="813"/>
      <c r="I67" s="813"/>
      <c r="J67" s="813"/>
      <c r="K67" s="813"/>
      <c r="L67" s="813"/>
      <c r="M67" s="979"/>
      <c r="N67" s="777">
        <f>'План УП'!F12</f>
        <v>0</v>
      </c>
      <c r="O67" s="655"/>
      <c r="P67" s="655"/>
      <c r="Q67" s="655"/>
      <c r="R67" s="655">
        <f>'План УП'!G12</f>
        <v>0</v>
      </c>
      <c r="S67" s="655"/>
      <c r="T67" s="655">
        <f>'План УП'!H12</f>
        <v>0</v>
      </c>
      <c r="U67" s="655"/>
      <c r="V67" s="655">
        <f>'План УП'!I12</f>
        <v>0</v>
      </c>
      <c r="W67" s="655"/>
      <c r="X67" s="655">
        <f>'План УП'!J12</f>
        <v>0</v>
      </c>
      <c r="Y67" s="655"/>
      <c r="Z67" s="655">
        <f>'План УП'!K12</f>
        <v>0</v>
      </c>
      <c r="AA67" s="655"/>
      <c r="AB67" s="655">
        <f>'План УП'!L12</f>
        <v>0</v>
      </c>
      <c r="AC67" s="655"/>
      <c r="AD67" s="656">
        <f>'План УП'!M12</f>
        <v>0</v>
      </c>
      <c r="AE67" s="815"/>
      <c r="AF67" s="658"/>
      <c r="AG67" s="658"/>
      <c r="AH67" s="658"/>
      <c r="AI67" s="658"/>
      <c r="AJ67" s="658"/>
      <c r="AK67" s="658"/>
      <c r="AL67" s="658"/>
      <c r="AM67" s="658"/>
      <c r="AN67" s="658"/>
      <c r="AO67" s="658"/>
      <c r="AP67" s="658"/>
      <c r="AQ67" s="658"/>
      <c r="AR67" s="658"/>
      <c r="AS67" s="658"/>
      <c r="AT67" s="658"/>
      <c r="AU67" s="658"/>
      <c r="AV67" s="179"/>
      <c r="AW67" s="179"/>
      <c r="AX67" s="179"/>
      <c r="AY67" s="179"/>
    </row>
    <row r="68" spans="1:51" s="140" customFormat="1" ht="13.5" thickBot="1">
      <c r="A68" s="980" t="s">
        <v>312</v>
      </c>
      <c r="B68" s="981"/>
      <c r="C68" s="981"/>
      <c r="D68" s="981"/>
      <c r="E68" s="981"/>
      <c r="F68" s="981"/>
      <c r="G68" s="981"/>
      <c r="H68" s="981"/>
      <c r="I68" s="981"/>
      <c r="J68" s="981"/>
      <c r="K68" s="981"/>
      <c r="L68" s="981"/>
      <c r="M68" s="982"/>
      <c r="N68" s="995">
        <f>SUM(N65:Q67)</f>
        <v>4</v>
      </c>
      <c r="O68" s="719"/>
      <c r="P68" s="719"/>
      <c r="Q68" s="719"/>
      <c r="R68" s="719">
        <f>SUM(R65:S67)</f>
        <v>0</v>
      </c>
      <c r="S68" s="719"/>
      <c r="T68" s="719">
        <f>SUM(T65:U67)</f>
        <v>1</v>
      </c>
      <c r="U68" s="719"/>
      <c r="V68" s="719">
        <f>SUM(V65:W67)</f>
        <v>0</v>
      </c>
      <c r="W68" s="719"/>
      <c r="X68" s="719">
        <f>SUM(X65:Y67)</f>
        <v>1</v>
      </c>
      <c r="Y68" s="719"/>
      <c r="Z68" s="719">
        <f>SUM(Z65:AA67)</f>
        <v>0</v>
      </c>
      <c r="AA68" s="719"/>
      <c r="AB68" s="719">
        <f>SUM(AB65:AC67)</f>
        <v>2</v>
      </c>
      <c r="AC68" s="719"/>
      <c r="AD68" s="735">
        <f>SUM(AD65:AE67)</f>
        <v>0</v>
      </c>
      <c r="AE68" s="802"/>
      <c r="AF68" s="743"/>
      <c r="AG68" s="743"/>
      <c r="AH68" s="743"/>
      <c r="AI68" s="743"/>
      <c r="AJ68" s="743"/>
      <c r="AK68" s="743"/>
      <c r="AL68" s="743"/>
      <c r="AM68" s="743"/>
      <c r="AN68" s="743"/>
      <c r="AO68" s="743"/>
      <c r="AP68" s="743"/>
      <c r="AQ68" s="743"/>
      <c r="AR68" s="743"/>
      <c r="AS68" s="743"/>
      <c r="AT68" s="743"/>
      <c r="AU68" s="743"/>
      <c r="AV68" s="179"/>
      <c r="AW68" s="179"/>
      <c r="AX68" s="179"/>
      <c r="AY68" s="179"/>
    </row>
    <row r="69" spans="54:57" s="140" customFormat="1" ht="12.75">
      <c r="BB69" s="179"/>
      <c r="BC69" s="179"/>
      <c r="BD69" s="179"/>
      <c r="BE69" s="179"/>
    </row>
    <row r="70" spans="2:57" s="140" customFormat="1" ht="12.75">
      <c r="B70" s="165" t="s">
        <v>89</v>
      </c>
      <c r="C70" s="137"/>
      <c r="D70" s="137"/>
      <c r="M70" s="166"/>
      <c r="N70" s="137"/>
      <c r="O70" s="137"/>
      <c r="BB70" s="179"/>
      <c r="BC70" s="179"/>
      <c r="BD70" s="179"/>
      <c r="BE70" s="179"/>
    </row>
    <row r="71" s="140" customFormat="1" ht="13.5" thickBot="1"/>
    <row r="72" spans="1:53" s="140" customFormat="1" ht="12.75">
      <c r="A72" s="170" t="s">
        <v>39</v>
      </c>
      <c r="B72" s="610" t="s">
        <v>75</v>
      </c>
      <c r="C72" s="610"/>
      <c r="D72" s="610"/>
      <c r="E72" s="610"/>
      <c r="F72" s="610"/>
      <c r="G72" s="610"/>
      <c r="H72" s="610"/>
      <c r="I72" s="610"/>
      <c r="J72" s="610"/>
      <c r="K72" s="610"/>
      <c r="L72" s="610"/>
      <c r="M72" s="610"/>
      <c r="N72" s="170" t="s">
        <v>40</v>
      </c>
      <c r="O72" s="722" t="s">
        <v>76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2"/>
      <c r="AA72" s="170" t="s">
        <v>41</v>
      </c>
      <c r="AB72" s="722" t="s">
        <v>79</v>
      </c>
      <c r="AC72" s="722"/>
      <c r="AD72" s="722"/>
      <c r="AE72" s="722"/>
      <c r="AF72" s="722"/>
      <c r="AG72" s="722"/>
      <c r="AH72" s="722"/>
      <c r="AI72" s="722"/>
      <c r="AJ72" s="722"/>
      <c r="AK72" s="722"/>
      <c r="AL72" s="722"/>
      <c r="AM72" s="722"/>
      <c r="AN72" s="170" t="s">
        <v>88</v>
      </c>
      <c r="AO72" s="722" t="s">
        <v>77</v>
      </c>
      <c r="AP72" s="722"/>
      <c r="AQ72" s="722"/>
      <c r="AR72" s="722"/>
      <c r="AS72" s="722"/>
      <c r="AT72" s="722"/>
      <c r="AU72" s="722"/>
      <c r="AV72" s="722"/>
      <c r="AW72" s="722"/>
      <c r="AX72" s="722"/>
      <c r="AY72" s="722"/>
      <c r="AZ72" s="722"/>
      <c r="BA72" s="742"/>
    </row>
    <row r="73" spans="1:53" s="140" customFormat="1" ht="12.75">
      <c r="A73" s="611"/>
      <c r="B73" s="612"/>
      <c r="C73" s="612"/>
      <c r="D73" s="612"/>
      <c r="E73" s="612"/>
      <c r="F73" s="612"/>
      <c r="G73" s="612"/>
      <c r="H73" s="612"/>
      <c r="I73" s="612"/>
      <c r="J73" s="612"/>
      <c r="K73" s="612"/>
      <c r="L73" s="612"/>
      <c r="M73" s="612"/>
      <c r="N73" s="723"/>
      <c r="O73" s="724"/>
      <c r="P73" s="724"/>
      <c r="Q73" s="724"/>
      <c r="R73" s="724"/>
      <c r="S73" s="724"/>
      <c r="T73" s="724"/>
      <c r="U73" s="724"/>
      <c r="V73" s="724"/>
      <c r="W73" s="724"/>
      <c r="X73" s="724"/>
      <c r="Y73" s="724"/>
      <c r="Z73" s="724"/>
      <c r="AA73" s="723" t="s">
        <v>78</v>
      </c>
      <c r="AB73" s="724"/>
      <c r="AC73" s="724"/>
      <c r="AD73" s="724"/>
      <c r="AE73" s="724"/>
      <c r="AF73" s="724"/>
      <c r="AG73" s="724"/>
      <c r="AH73" s="724"/>
      <c r="AI73" s="724"/>
      <c r="AJ73" s="724"/>
      <c r="AK73" s="724"/>
      <c r="AL73" s="724"/>
      <c r="AM73" s="724"/>
      <c r="AN73" s="723" t="s">
        <v>73</v>
      </c>
      <c r="AO73" s="724"/>
      <c r="AP73" s="724"/>
      <c r="AQ73" s="724"/>
      <c r="AR73" s="724"/>
      <c r="AS73" s="724"/>
      <c r="AT73" s="724"/>
      <c r="AU73" s="724"/>
      <c r="AV73" s="724"/>
      <c r="AW73" s="724"/>
      <c r="AX73" s="724"/>
      <c r="AY73" s="724"/>
      <c r="AZ73" s="724"/>
      <c r="BA73" s="733"/>
    </row>
    <row r="74" spans="1:53" s="140" customFormat="1" ht="13.5" thickBot="1">
      <c r="A74" s="963" t="s">
        <v>82</v>
      </c>
      <c r="B74" s="964"/>
      <c r="C74" s="964"/>
      <c r="D74" s="964"/>
      <c r="E74" s="964"/>
      <c r="F74" s="964"/>
      <c r="G74" s="964"/>
      <c r="H74" s="964"/>
      <c r="I74" s="965"/>
      <c r="J74" s="171" t="s">
        <v>501</v>
      </c>
      <c r="K74" s="171"/>
      <c r="L74" s="171" t="s">
        <v>80</v>
      </c>
      <c r="M74" s="172"/>
      <c r="N74" s="725" t="s">
        <v>82</v>
      </c>
      <c r="O74" s="726"/>
      <c r="P74" s="726"/>
      <c r="Q74" s="726"/>
      <c r="R74" s="726"/>
      <c r="S74" s="726"/>
      <c r="T74" s="726"/>
      <c r="U74" s="726"/>
      <c r="V74" s="726"/>
      <c r="W74" s="171" t="s">
        <v>501</v>
      </c>
      <c r="X74" s="171"/>
      <c r="Y74" s="171" t="s">
        <v>80</v>
      </c>
      <c r="Z74" s="172"/>
      <c r="AA74" s="725" t="s">
        <v>81</v>
      </c>
      <c r="AB74" s="726"/>
      <c r="AC74" s="726"/>
      <c r="AD74" s="726"/>
      <c r="AE74" s="726"/>
      <c r="AF74" s="726"/>
      <c r="AG74" s="726"/>
      <c r="AH74" s="726"/>
      <c r="AI74" s="726"/>
      <c r="AJ74" s="726"/>
      <c r="AK74" s="726"/>
      <c r="AL74" s="171" t="s">
        <v>501</v>
      </c>
      <c r="AM74" s="173"/>
      <c r="AN74" s="725"/>
      <c r="AO74" s="726"/>
      <c r="AP74" s="726"/>
      <c r="AQ74" s="726"/>
      <c r="AR74" s="726"/>
      <c r="AS74" s="726"/>
      <c r="AT74" s="726"/>
      <c r="AU74" s="726"/>
      <c r="AV74" s="726"/>
      <c r="AW74" s="726"/>
      <c r="AX74" s="171" t="s">
        <v>501</v>
      </c>
      <c r="AY74" s="171"/>
      <c r="AZ74" s="171" t="s">
        <v>80</v>
      </c>
      <c r="BA74" s="174"/>
    </row>
    <row r="75" spans="1:53" s="140" customFormat="1" ht="25.5" customHeight="1">
      <c r="A75" s="960" t="s">
        <v>91</v>
      </c>
      <c r="B75" s="961"/>
      <c r="C75" s="961"/>
      <c r="D75" s="961"/>
      <c r="E75" s="961"/>
      <c r="F75" s="961"/>
      <c r="G75" s="961"/>
      <c r="H75" s="961"/>
      <c r="I75" s="962"/>
      <c r="J75" s="958">
        <v>2</v>
      </c>
      <c r="K75" s="959"/>
      <c r="L75" s="720">
        <v>2</v>
      </c>
      <c r="M75" s="721"/>
      <c r="N75" s="717" t="s">
        <v>313</v>
      </c>
      <c r="O75" s="718"/>
      <c r="P75" s="718"/>
      <c r="Q75" s="718"/>
      <c r="R75" s="718"/>
      <c r="S75" s="718"/>
      <c r="T75" s="718"/>
      <c r="U75" s="718"/>
      <c r="V75" s="718"/>
      <c r="W75" s="720">
        <v>4</v>
      </c>
      <c r="X75" s="720"/>
      <c r="Y75" s="720">
        <v>2</v>
      </c>
      <c r="Z75" s="721"/>
      <c r="AA75" s="731" t="s">
        <v>314</v>
      </c>
      <c r="AB75" s="732"/>
      <c r="AC75" s="732"/>
      <c r="AD75" s="732"/>
      <c r="AE75" s="732"/>
      <c r="AF75" s="732"/>
      <c r="AG75" s="732"/>
      <c r="AH75" s="732"/>
      <c r="AI75" s="732"/>
      <c r="AJ75" s="732"/>
      <c r="AK75" s="732"/>
      <c r="AL75" s="720">
        <v>7</v>
      </c>
      <c r="AM75" s="721"/>
      <c r="AN75" s="731" t="s">
        <v>83</v>
      </c>
      <c r="AO75" s="732"/>
      <c r="AP75" s="732"/>
      <c r="AQ75" s="732"/>
      <c r="AR75" s="732"/>
      <c r="AS75" s="732"/>
      <c r="AT75" s="732"/>
      <c r="AU75" s="732"/>
      <c r="AV75" s="732"/>
      <c r="AW75" s="732"/>
      <c r="AX75" s="720">
        <v>7</v>
      </c>
      <c r="AY75" s="720"/>
      <c r="AZ75" s="720">
        <v>18</v>
      </c>
      <c r="BA75" s="721"/>
    </row>
    <row r="76" spans="1:53" s="140" customFormat="1" ht="18.75" customHeight="1">
      <c r="A76" s="966"/>
      <c r="B76" s="967"/>
      <c r="C76" s="967"/>
      <c r="D76" s="967"/>
      <c r="E76" s="967"/>
      <c r="F76" s="967"/>
      <c r="G76" s="967"/>
      <c r="H76" s="967"/>
      <c r="I76" s="968"/>
      <c r="J76" s="715"/>
      <c r="K76" s="715"/>
      <c r="L76" s="715"/>
      <c r="M76" s="716"/>
      <c r="N76" s="717" t="s">
        <v>313</v>
      </c>
      <c r="O76" s="718"/>
      <c r="P76" s="718"/>
      <c r="Q76" s="718"/>
      <c r="R76" s="718"/>
      <c r="S76" s="718"/>
      <c r="T76" s="718"/>
      <c r="U76" s="718"/>
      <c r="V76" s="718"/>
      <c r="W76" s="715">
        <v>6</v>
      </c>
      <c r="X76" s="715"/>
      <c r="Y76" s="715">
        <v>4</v>
      </c>
      <c r="Z76" s="716"/>
      <c r="AA76" s="717"/>
      <c r="AB76" s="718"/>
      <c r="AC76" s="718"/>
      <c r="AD76" s="718"/>
      <c r="AE76" s="718"/>
      <c r="AF76" s="718"/>
      <c r="AG76" s="718"/>
      <c r="AH76" s="718"/>
      <c r="AI76" s="718"/>
      <c r="AJ76" s="718"/>
      <c r="AK76" s="718"/>
      <c r="AL76" s="715"/>
      <c r="AM76" s="716"/>
      <c r="AN76" s="717"/>
      <c r="AO76" s="718"/>
      <c r="AP76" s="718"/>
      <c r="AQ76" s="718"/>
      <c r="AR76" s="718"/>
      <c r="AS76" s="718"/>
      <c r="AT76" s="718"/>
      <c r="AU76" s="718"/>
      <c r="AV76" s="718"/>
      <c r="AW76" s="718"/>
      <c r="AX76" s="715"/>
      <c r="AY76" s="715"/>
      <c r="AZ76" s="715"/>
      <c r="BA76" s="716"/>
    </row>
    <row r="77" spans="1:53" s="167" customFormat="1" ht="17.25" customHeight="1" thickBot="1">
      <c r="A77" s="969"/>
      <c r="B77" s="970"/>
      <c r="C77" s="970"/>
      <c r="D77" s="970"/>
      <c r="E77" s="970"/>
      <c r="F77" s="970"/>
      <c r="G77" s="970"/>
      <c r="H77" s="970"/>
      <c r="I77" s="971"/>
      <c r="J77" s="729"/>
      <c r="K77" s="729"/>
      <c r="L77" s="729"/>
      <c r="M77" s="730"/>
      <c r="N77" s="727"/>
      <c r="O77" s="728"/>
      <c r="P77" s="728"/>
      <c r="Q77" s="728"/>
      <c r="R77" s="728"/>
      <c r="S77" s="728"/>
      <c r="T77" s="728"/>
      <c r="U77" s="728"/>
      <c r="V77" s="728"/>
      <c r="W77" s="729"/>
      <c r="X77" s="729"/>
      <c r="Y77" s="729"/>
      <c r="Z77" s="730"/>
      <c r="AA77" s="727"/>
      <c r="AB77" s="728"/>
      <c r="AC77" s="728"/>
      <c r="AD77" s="728"/>
      <c r="AE77" s="728"/>
      <c r="AF77" s="728"/>
      <c r="AG77" s="728"/>
      <c r="AH77" s="728"/>
      <c r="AI77" s="728"/>
      <c r="AJ77" s="728"/>
      <c r="AK77" s="728"/>
      <c r="AL77" s="729"/>
      <c r="AM77" s="730"/>
      <c r="AN77" s="727"/>
      <c r="AO77" s="728"/>
      <c r="AP77" s="728"/>
      <c r="AQ77" s="728"/>
      <c r="AR77" s="728"/>
      <c r="AS77" s="728"/>
      <c r="AT77" s="728"/>
      <c r="AU77" s="728"/>
      <c r="AV77" s="728"/>
      <c r="AW77" s="728"/>
      <c r="AX77" s="729"/>
      <c r="AY77" s="729"/>
      <c r="AZ77" s="729"/>
      <c r="BA77" s="730"/>
    </row>
    <row r="78" spans="1:53" s="167" customFormat="1" ht="12.75" customHeight="1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</row>
    <row r="79" spans="1:53" s="167" customFormat="1" ht="12.75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</row>
    <row r="80" spans="1:53" s="140" customFormat="1" ht="12.75">
      <c r="A80" s="219"/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19"/>
      <c r="AU80" s="219"/>
      <c r="AV80" s="219"/>
      <c r="AW80" s="219"/>
      <c r="AX80" s="219"/>
      <c r="AY80" s="219"/>
      <c r="AZ80" s="219"/>
      <c r="BA80" s="219"/>
    </row>
    <row r="81" spans="1:53" s="140" customFormat="1" ht="12.75">
      <c r="A81" s="219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19"/>
      <c r="AT81" s="219"/>
      <c r="AU81" s="219"/>
      <c r="AV81" s="219"/>
      <c r="AW81" s="219"/>
      <c r="AX81" s="219"/>
      <c r="AY81" s="219"/>
      <c r="AZ81" s="219"/>
      <c r="BA81" s="219"/>
    </row>
    <row r="82" s="219" customFormat="1" ht="12.75"/>
    <row r="83" s="219" customFormat="1" ht="12.75"/>
    <row r="84" s="219" customFormat="1" ht="12.75"/>
    <row r="85" spans="1:53" s="219" customFormat="1" ht="12.75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</row>
    <row r="86" spans="1:53" s="219" customFormat="1" ht="12.75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</row>
    <row r="87" s="140" customFormat="1" ht="12.75"/>
    <row r="88" spans="1:53" s="140" customFormat="1" ht="12.75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</row>
    <row r="89" spans="1:53" s="140" customFormat="1" ht="12.75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</row>
    <row r="90" ht="10.5" customHeight="1"/>
    <row r="91" ht="12.75" hidden="1"/>
  </sheetData>
  <sheetProtection formatCells="0" formatRows="0" autoFilter="0"/>
  <protectedRanges>
    <protectedRange sqref="C29 C31 C33 C35 I29:K36 O29:Q36 U29:W36 AA29:AC36 BI43:BI44 BI47 A70:BA78 A1:BA24" name="Диапазон1"/>
  </protectedRanges>
  <mergeCells count="563">
    <mergeCell ref="A41:M44"/>
    <mergeCell ref="N41:AE41"/>
    <mergeCell ref="A51:M51"/>
    <mergeCell ref="A75:I75"/>
    <mergeCell ref="A74:I74"/>
    <mergeCell ref="A76:I76"/>
    <mergeCell ref="A53:M55"/>
    <mergeCell ref="R53:AE54"/>
    <mergeCell ref="A62:M62"/>
    <mergeCell ref="A63:M63"/>
    <mergeCell ref="AD65:AE65"/>
    <mergeCell ref="AD60:AE60"/>
    <mergeCell ref="A77:I77"/>
    <mergeCell ref="A64:M64"/>
    <mergeCell ref="A65:M65"/>
    <mergeCell ref="A66:M66"/>
    <mergeCell ref="A67:M67"/>
    <mergeCell ref="A68:M68"/>
    <mergeCell ref="AD68:AE68"/>
    <mergeCell ref="AD67:AE67"/>
    <mergeCell ref="R42:AE43"/>
    <mergeCell ref="AD50:AE50"/>
    <mergeCell ref="AD49:AE49"/>
    <mergeCell ref="AD47:AE47"/>
    <mergeCell ref="L7:AA7"/>
    <mergeCell ref="L8:AA8"/>
    <mergeCell ref="L9:AA9"/>
    <mergeCell ref="Z45:AA45"/>
    <mergeCell ref="Z46:AA46"/>
    <mergeCell ref="Z47:AA47"/>
    <mergeCell ref="Z48:AA48"/>
    <mergeCell ref="R47:S47"/>
    <mergeCell ref="R48:S48"/>
    <mergeCell ref="AT45:AU45"/>
    <mergeCell ref="AL45:AM45"/>
    <mergeCell ref="AN45:AO45"/>
    <mergeCell ref="AR45:AS45"/>
    <mergeCell ref="AP45:AQ45"/>
    <mergeCell ref="AF45:AG45"/>
    <mergeCell ref="AH45:AI45"/>
    <mergeCell ref="X60:Y60"/>
    <mergeCell ref="T65:U65"/>
    <mergeCell ref="T51:U51"/>
    <mergeCell ref="T62:U62"/>
    <mergeCell ref="V62:W62"/>
    <mergeCell ref="T55:U55"/>
    <mergeCell ref="X55:Y55"/>
    <mergeCell ref="V64:W64"/>
    <mergeCell ref="X58:Y58"/>
    <mergeCell ref="T59:U59"/>
    <mergeCell ref="AB49:AC49"/>
    <mergeCell ref="Z58:AA58"/>
    <mergeCell ref="Z57:AA57"/>
    <mergeCell ref="Z60:AA60"/>
    <mergeCell ref="V59:W59"/>
    <mergeCell ref="Z50:AA50"/>
    <mergeCell ref="AB50:AC50"/>
    <mergeCell ref="V51:W51"/>
    <mergeCell ref="X51:Y51"/>
    <mergeCell ref="V50:W50"/>
    <mergeCell ref="AD63:AE63"/>
    <mergeCell ref="AD64:AE64"/>
    <mergeCell ref="AB57:AC57"/>
    <mergeCell ref="AB60:AC60"/>
    <mergeCell ref="AD62:AE62"/>
    <mergeCell ref="AB64:AC64"/>
    <mergeCell ref="X63:Y63"/>
    <mergeCell ref="X66:Y66"/>
    <mergeCell ref="AB66:AC66"/>
    <mergeCell ref="Z64:AA64"/>
    <mergeCell ref="Z65:AA65"/>
    <mergeCell ref="Z63:AA63"/>
    <mergeCell ref="X65:Y65"/>
    <mergeCell ref="AB65:AC65"/>
    <mergeCell ref="AJ65:AK65"/>
    <mergeCell ref="AF65:AG65"/>
    <mergeCell ref="AF66:AG66"/>
    <mergeCell ref="AF67:AG67"/>
    <mergeCell ref="AT66:AU66"/>
    <mergeCell ref="AN63:AO63"/>
    <mergeCell ref="AT65:AU65"/>
    <mergeCell ref="Z67:AA67"/>
    <mergeCell ref="Z66:AA66"/>
    <mergeCell ref="AL64:AM64"/>
    <mergeCell ref="AN64:AO64"/>
    <mergeCell ref="AP64:AQ64"/>
    <mergeCell ref="AH66:AI66"/>
    <mergeCell ref="AJ66:AK66"/>
    <mergeCell ref="AT63:AU63"/>
    <mergeCell ref="AR65:AS65"/>
    <mergeCell ref="AR63:AS63"/>
    <mergeCell ref="AP63:AQ63"/>
    <mergeCell ref="AP65:AQ65"/>
    <mergeCell ref="AR64:AS64"/>
    <mergeCell ref="AT64:AU64"/>
    <mergeCell ref="AT67:AU67"/>
    <mergeCell ref="R56:S56"/>
    <mergeCell ref="R57:S57"/>
    <mergeCell ref="T56:U56"/>
    <mergeCell ref="T57:U57"/>
    <mergeCell ref="AR66:AS66"/>
    <mergeCell ref="R58:S58"/>
    <mergeCell ref="T58:U58"/>
    <mergeCell ref="R59:S59"/>
    <mergeCell ref="AL63:AM63"/>
    <mergeCell ref="AL66:AM66"/>
    <mergeCell ref="AH63:AI63"/>
    <mergeCell ref="AJ63:AK63"/>
    <mergeCell ref="AH67:AI67"/>
    <mergeCell ref="R66:S66"/>
    <mergeCell ref="R68:S68"/>
    <mergeCell ref="N66:Q66"/>
    <mergeCell ref="N67:Q67"/>
    <mergeCell ref="N68:Q68"/>
    <mergeCell ref="T63:U63"/>
    <mergeCell ref="P59:Q59"/>
    <mergeCell ref="R63:S63"/>
    <mergeCell ref="R64:S64"/>
    <mergeCell ref="AR51:AS51"/>
    <mergeCell ref="AL51:AM51"/>
    <mergeCell ref="AN51:AO51"/>
    <mergeCell ref="N57:O57"/>
    <mergeCell ref="N56:O56"/>
    <mergeCell ref="Z55:AA55"/>
    <mergeCell ref="AB51:AC51"/>
    <mergeCell ref="R62:S62"/>
    <mergeCell ref="N65:Q65"/>
    <mergeCell ref="T60:U60"/>
    <mergeCell ref="R65:S65"/>
    <mergeCell ref="T64:U64"/>
    <mergeCell ref="N62:Q62"/>
    <mergeCell ref="P60:Q60"/>
    <mergeCell ref="N63:Q63"/>
    <mergeCell ref="N64:Q64"/>
    <mergeCell ref="N60:O60"/>
    <mergeCell ref="AD56:AE56"/>
    <mergeCell ref="AF51:AG51"/>
    <mergeCell ref="AD55:AE55"/>
    <mergeCell ref="AH51:AI51"/>
    <mergeCell ref="N59:O59"/>
    <mergeCell ref="V58:W58"/>
    <mergeCell ref="AD51:AE51"/>
    <mergeCell ref="V63:W63"/>
    <mergeCell ref="V65:W65"/>
    <mergeCell ref="R67:S67"/>
    <mergeCell ref="T67:U67"/>
    <mergeCell ref="V60:W60"/>
    <mergeCell ref="AT51:AU51"/>
    <mergeCell ref="V56:W56"/>
    <mergeCell ref="X56:Y56"/>
    <mergeCell ref="Z56:AA56"/>
    <mergeCell ref="AB56:AC56"/>
    <mergeCell ref="AB68:AC68"/>
    <mergeCell ref="V68:W68"/>
    <mergeCell ref="X68:Y68"/>
    <mergeCell ref="Z68:AA68"/>
    <mergeCell ref="R60:S60"/>
    <mergeCell ref="T68:U68"/>
    <mergeCell ref="V67:W67"/>
    <mergeCell ref="V66:W66"/>
    <mergeCell ref="T66:U66"/>
    <mergeCell ref="AJ67:AK67"/>
    <mergeCell ref="AD66:AE66"/>
    <mergeCell ref="X64:Y64"/>
    <mergeCell ref="X67:Y67"/>
    <mergeCell ref="AH64:AI64"/>
    <mergeCell ref="AJ64:AK64"/>
    <mergeCell ref="AF64:AG64"/>
    <mergeCell ref="AB67:AC67"/>
    <mergeCell ref="AH65:AI65"/>
    <mergeCell ref="AR68:AS68"/>
    <mergeCell ref="AL68:AM68"/>
    <mergeCell ref="AN68:AO68"/>
    <mergeCell ref="AP68:AQ68"/>
    <mergeCell ref="AJ68:AK68"/>
    <mergeCell ref="AF68:AG68"/>
    <mergeCell ref="AH68:AI68"/>
    <mergeCell ref="AP67:AQ67"/>
    <mergeCell ref="AR67:AS67"/>
    <mergeCell ref="AN67:AO67"/>
    <mergeCell ref="AL65:AM65"/>
    <mergeCell ref="AL67:AM67"/>
    <mergeCell ref="AP66:AQ66"/>
    <mergeCell ref="AN66:AO66"/>
    <mergeCell ref="AN65:AO65"/>
    <mergeCell ref="AF63:AG63"/>
    <mergeCell ref="AB63:AC63"/>
    <mergeCell ref="AP51:AQ51"/>
    <mergeCell ref="AD57:AE57"/>
    <mergeCell ref="R51:S51"/>
    <mergeCell ref="X57:Y57"/>
    <mergeCell ref="R55:S55"/>
    <mergeCell ref="V55:W55"/>
    <mergeCell ref="Z51:AA51"/>
    <mergeCell ref="T50:U50"/>
    <mergeCell ref="X50:Y50"/>
    <mergeCell ref="AB55:AC55"/>
    <mergeCell ref="V57:W57"/>
    <mergeCell ref="AR48:AS48"/>
    <mergeCell ref="AF48:AG48"/>
    <mergeCell ref="AL48:AM48"/>
    <mergeCell ref="AP49:AQ49"/>
    <mergeCell ref="AN48:AO48"/>
    <mergeCell ref="AN49:AO49"/>
    <mergeCell ref="AF49:AG49"/>
    <mergeCell ref="AH49:AI49"/>
    <mergeCell ref="AL49:AM49"/>
    <mergeCell ref="AH47:AI47"/>
    <mergeCell ref="AJ49:AK49"/>
    <mergeCell ref="AJ48:AK48"/>
    <mergeCell ref="AT48:AU48"/>
    <mergeCell ref="AR47:AS47"/>
    <mergeCell ref="AH46:AI46"/>
    <mergeCell ref="AF46:AG46"/>
    <mergeCell ref="AN47:AO47"/>
    <mergeCell ref="AJ47:AK47"/>
    <mergeCell ref="AH48:AI48"/>
    <mergeCell ref="AF47:AG47"/>
    <mergeCell ref="AT47:AU47"/>
    <mergeCell ref="AT46:AU46"/>
    <mergeCell ref="AP47:AQ47"/>
    <mergeCell ref="Z49:AA49"/>
    <mergeCell ref="T47:U47"/>
    <mergeCell ref="T48:U48"/>
    <mergeCell ref="X49:Y49"/>
    <mergeCell ref="X48:Y48"/>
    <mergeCell ref="X47:Y47"/>
    <mergeCell ref="T49:U49"/>
    <mergeCell ref="V47:W47"/>
    <mergeCell ref="N45:O45"/>
    <mergeCell ref="P49:Q49"/>
    <mergeCell ref="N53:O55"/>
    <mergeCell ref="P50:Q50"/>
    <mergeCell ref="P56:Q56"/>
    <mergeCell ref="P57:Q57"/>
    <mergeCell ref="R50:S50"/>
    <mergeCell ref="R49:S49"/>
    <mergeCell ref="N42:O44"/>
    <mergeCell ref="P42:Q44"/>
    <mergeCell ref="N48:O48"/>
    <mergeCell ref="P45:Q45"/>
    <mergeCell ref="P48:Q48"/>
    <mergeCell ref="P58:Q58"/>
    <mergeCell ref="N46:O46"/>
    <mergeCell ref="P46:Q46"/>
    <mergeCell ref="N47:O47"/>
    <mergeCell ref="P47:Q47"/>
    <mergeCell ref="P53:Q55"/>
    <mergeCell ref="P51:Q51"/>
    <mergeCell ref="N51:O51"/>
    <mergeCell ref="N58:O58"/>
    <mergeCell ref="N50:O50"/>
    <mergeCell ref="R44:S44"/>
    <mergeCell ref="T44:U44"/>
    <mergeCell ref="X44:Y44"/>
    <mergeCell ref="AB46:AC46"/>
    <mergeCell ref="X45:Y45"/>
    <mergeCell ref="R46:S46"/>
    <mergeCell ref="X46:Y46"/>
    <mergeCell ref="AD46:AE46"/>
    <mergeCell ref="AB47:AC47"/>
    <mergeCell ref="V46:W46"/>
    <mergeCell ref="T46:U46"/>
    <mergeCell ref="T45:U45"/>
    <mergeCell ref="V45:W45"/>
    <mergeCell ref="AD37:AF37"/>
    <mergeCell ref="AA37:AC37"/>
    <mergeCell ref="X37:Z37"/>
    <mergeCell ref="Z44:AA44"/>
    <mergeCell ref="AB44:AC44"/>
    <mergeCell ref="AD44:AE44"/>
    <mergeCell ref="AS36:AU36"/>
    <mergeCell ref="AJ46:AK46"/>
    <mergeCell ref="AN46:AO46"/>
    <mergeCell ref="AL46:AM46"/>
    <mergeCell ref="AS37:AU37"/>
    <mergeCell ref="AJ42:AS43"/>
    <mergeCell ref="AJ45:AK45"/>
    <mergeCell ref="AP46:AQ46"/>
    <mergeCell ref="AV37:AX37"/>
    <mergeCell ref="AR46:AS46"/>
    <mergeCell ref="AL47:AM47"/>
    <mergeCell ref="AT68:AU68"/>
    <mergeCell ref="BD27:BE27"/>
    <mergeCell ref="BE29:BE30"/>
    <mergeCell ref="BE31:BE32"/>
    <mergeCell ref="BE33:BE34"/>
    <mergeCell ref="BE35:BE36"/>
    <mergeCell ref="AP37:AR37"/>
    <mergeCell ref="AX75:AY75"/>
    <mergeCell ref="AY37:BA37"/>
    <mergeCell ref="AT50:AU50"/>
    <mergeCell ref="AP48:AQ48"/>
    <mergeCell ref="AT49:AU49"/>
    <mergeCell ref="AR49:AS49"/>
    <mergeCell ref="AO72:BA72"/>
    <mergeCell ref="AS30:AU30"/>
    <mergeCell ref="AS31:AU31"/>
    <mergeCell ref="AS32:AU32"/>
    <mergeCell ref="AS33:AU33"/>
    <mergeCell ref="AS34:AU34"/>
    <mergeCell ref="AJ33:AL33"/>
    <mergeCell ref="AY28:BA28"/>
    <mergeCell ref="AP27:AU27"/>
    <mergeCell ref="AP35:AR35"/>
    <mergeCell ref="AP36:AR36"/>
    <mergeCell ref="AS35:AU35"/>
    <mergeCell ref="AP32:AR32"/>
    <mergeCell ref="AS29:AU29"/>
    <mergeCell ref="AV27:BA27"/>
    <mergeCell ref="AV28:AX28"/>
    <mergeCell ref="AL50:AM50"/>
    <mergeCell ref="AJ51:AK51"/>
    <mergeCell ref="AJ50:AK50"/>
    <mergeCell ref="AF50:AG50"/>
    <mergeCell ref="AN50:AO50"/>
    <mergeCell ref="AP50:AQ50"/>
    <mergeCell ref="Z59:AA59"/>
    <mergeCell ref="AB59:AC59"/>
    <mergeCell ref="AD59:AE59"/>
    <mergeCell ref="AD58:AE58"/>
    <mergeCell ref="AB58:AC58"/>
    <mergeCell ref="AH50:AI50"/>
    <mergeCell ref="AN77:AW77"/>
    <mergeCell ref="AX77:AY77"/>
    <mergeCell ref="AN74:AW74"/>
    <mergeCell ref="AN73:BA73"/>
    <mergeCell ref="AA73:AM73"/>
    <mergeCell ref="AB72:AM72"/>
    <mergeCell ref="AT62:AU62"/>
    <mergeCell ref="AP62:AQ62"/>
    <mergeCell ref="AR62:AS62"/>
    <mergeCell ref="AZ76:BA76"/>
    <mergeCell ref="AA75:AK75"/>
    <mergeCell ref="AZ75:BA75"/>
    <mergeCell ref="AL77:AM77"/>
    <mergeCell ref="AX76:AY76"/>
    <mergeCell ref="AN75:AW75"/>
    <mergeCell ref="AN76:AW76"/>
    <mergeCell ref="AL76:AM76"/>
    <mergeCell ref="AZ77:BA77"/>
    <mergeCell ref="AA77:AK77"/>
    <mergeCell ref="N74:V74"/>
    <mergeCell ref="N77:V77"/>
    <mergeCell ref="W77:X77"/>
    <mergeCell ref="Y77:Z77"/>
    <mergeCell ref="W75:X75"/>
    <mergeCell ref="Y75:Z75"/>
    <mergeCell ref="W76:X76"/>
    <mergeCell ref="J77:K77"/>
    <mergeCell ref="L77:M77"/>
    <mergeCell ref="L76:M76"/>
    <mergeCell ref="J76:K76"/>
    <mergeCell ref="AL75:AM75"/>
    <mergeCell ref="N76:V76"/>
    <mergeCell ref="O72:Z72"/>
    <mergeCell ref="N73:Z73"/>
    <mergeCell ref="N75:V75"/>
    <mergeCell ref="L75:M75"/>
    <mergeCell ref="AA74:AK74"/>
    <mergeCell ref="AB62:AC62"/>
    <mergeCell ref="Y76:Z76"/>
    <mergeCell ref="AA76:AK76"/>
    <mergeCell ref="AB48:AC48"/>
    <mergeCell ref="X59:Y59"/>
    <mergeCell ref="AD48:AE48"/>
    <mergeCell ref="A13:A14"/>
    <mergeCell ref="X28:Z28"/>
    <mergeCell ref="C28:E28"/>
    <mergeCell ref="F28:H28"/>
    <mergeCell ref="T13:W13"/>
    <mergeCell ref="O28:Q28"/>
    <mergeCell ref="R28:T28"/>
    <mergeCell ref="U28:W28"/>
    <mergeCell ref="B13:F13"/>
    <mergeCell ref="G13:J13"/>
    <mergeCell ref="K13:N13"/>
    <mergeCell ref="O13:S13"/>
    <mergeCell ref="V49:W49"/>
    <mergeCell ref="R45:S45"/>
    <mergeCell ref="V48:W48"/>
    <mergeCell ref="V44:W44"/>
    <mergeCell ref="U37:W37"/>
    <mergeCell ref="N49:O49"/>
    <mergeCell ref="I27:N27"/>
    <mergeCell ref="O27:T27"/>
    <mergeCell ref="U27:Z27"/>
    <mergeCell ref="AX13:BA13"/>
    <mergeCell ref="X13:AA13"/>
    <mergeCell ref="AB13:AF13"/>
    <mergeCell ref="AG13:AJ13"/>
    <mergeCell ref="AK13:AN13"/>
    <mergeCell ref="AO13:AS13"/>
    <mergeCell ref="AT13:AW13"/>
    <mergeCell ref="AG27:AI27"/>
    <mergeCell ref="AJ27:AO27"/>
    <mergeCell ref="AM29:AO29"/>
    <mergeCell ref="AM28:AO28"/>
    <mergeCell ref="AD29:AF29"/>
    <mergeCell ref="AG29:AI29"/>
    <mergeCell ref="AD35:AF35"/>
    <mergeCell ref="X32:Z32"/>
    <mergeCell ref="AA34:AC34"/>
    <mergeCell ref="AA35:AC35"/>
    <mergeCell ref="AA29:AC29"/>
    <mergeCell ref="AA27:AF27"/>
    <mergeCell ref="L35:N35"/>
    <mergeCell ref="L36:N36"/>
    <mergeCell ref="L33:N33"/>
    <mergeCell ref="L34:N34"/>
    <mergeCell ref="L29:N29"/>
    <mergeCell ref="AD36:AF36"/>
    <mergeCell ref="X36:Z36"/>
    <mergeCell ref="AA36:AC36"/>
    <mergeCell ref="AA31:AC31"/>
    <mergeCell ref="AA32:AC32"/>
    <mergeCell ref="R37:T37"/>
    <mergeCell ref="O37:Q37"/>
    <mergeCell ref="I37:K37"/>
    <mergeCell ref="L37:N37"/>
    <mergeCell ref="U36:W36"/>
    <mergeCell ref="R36:T36"/>
    <mergeCell ref="O36:Q36"/>
    <mergeCell ref="F37:H37"/>
    <mergeCell ref="I36:K36"/>
    <mergeCell ref="A27:A28"/>
    <mergeCell ref="B27:B28"/>
    <mergeCell ref="A33:A34"/>
    <mergeCell ref="A31:A32"/>
    <mergeCell ref="A29:A30"/>
    <mergeCell ref="F36:H36"/>
    <mergeCell ref="C27:H27"/>
    <mergeCell ref="AP28:AR28"/>
    <mergeCell ref="AS28:AU28"/>
    <mergeCell ref="AA28:AC28"/>
    <mergeCell ref="AD28:AF28"/>
    <mergeCell ref="AG28:AI28"/>
    <mergeCell ref="AJ28:AL28"/>
    <mergeCell ref="C29:E29"/>
    <mergeCell ref="C30:E30"/>
    <mergeCell ref="A35:A36"/>
    <mergeCell ref="C31:E31"/>
    <mergeCell ref="C32:E32"/>
    <mergeCell ref="C36:E36"/>
    <mergeCell ref="I35:K35"/>
    <mergeCell ref="F32:H32"/>
    <mergeCell ref="F35:H35"/>
    <mergeCell ref="C34:E34"/>
    <mergeCell ref="C33:E33"/>
    <mergeCell ref="A37:B37"/>
    <mergeCell ref="C37:E37"/>
    <mergeCell ref="O35:Q35"/>
    <mergeCell ref="O34:Q34"/>
    <mergeCell ref="I30:K30"/>
    <mergeCell ref="L31:N31"/>
    <mergeCell ref="L32:N32"/>
    <mergeCell ref="C35:E35"/>
    <mergeCell ref="I31:K31"/>
    <mergeCell ref="F29:H29"/>
    <mergeCell ref="F30:H30"/>
    <mergeCell ref="F34:H34"/>
    <mergeCell ref="I33:K33"/>
    <mergeCell ref="F33:H33"/>
    <mergeCell ref="O29:Q29"/>
    <mergeCell ref="O33:Q33"/>
    <mergeCell ref="F31:H31"/>
    <mergeCell ref="I32:K32"/>
    <mergeCell ref="L30:N30"/>
    <mergeCell ref="O31:Q31"/>
    <mergeCell ref="O32:Q32"/>
    <mergeCell ref="O30:Q30"/>
    <mergeCell ref="I28:K28"/>
    <mergeCell ref="I34:K34"/>
    <mergeCell ref="I29:K29"/>
    <mergeCell ref="L28:N28"/>
    <mergeCell ref="R35:T35"/>
    <mergeCell ref="U35:W35"/>
    <mergeCell ref="U34:W34"/>
    <mergeCell ref="X34:Z34"/>
    <mergeCell ref="R34:T34"/>
    <mergeCell ref="R32:T32"/>
    <mergeCell ref="X35:Z35"/>
    <mergeCell ref="U33:W33"/>
    <mergeCell ref="R30:T30"/>
    <mergeCell ref="R31:T31"/>
    <mergeCell ref="X29:Z29"/>
    <mergeCell ref="X33:Z33"/>
    <mergeCell ref="U29:W29"/>
    <mergeCell ref="X31:Z31"/>
    <mergeCell ref="U30:W30"/>
    <mergeCell ref="U31:W31"/>
    <mergeCell ref="AP33:AR33"/>
    <mergeCell ref="AP34:AR34"/>
    <mergeCell ref="AM33:AO33"/>
    <mergeCell ref="AJ34:AL34"/>
    <mergeCell ref="R29:T29"/>
    <mergeCell ref="R33:T33"/>
    <mergeCell ref="U32:W32"/>
    <mergeCell ref="AA33:AC33"/>
    <mergeCell ref="AA30:AC30"/>
    <mergeCell ref="X30:Z30"/>
    <mergeCell ref="AD30:AF30"/>
    <mergeCell ref="AJ30:AL30"/>
    <mergeCell ref="AG30:AI30"/>
    <mergeCell ref="AD34:AF34"/>
    <mergeCell ref="AJ31:AL31"/>
    <mergeCell ref="AJ32:AL32"/>
    <mergeCell ref="AD33:AF33"/>
    <mergeCell ref="AG32:AI32"/>
    <mergeCell ref="AG31:AI31"/>
    <mergeCell ref="AD31:AF31"/>
    <mergeCell ref="AD32:AF32"/>
    <mergeCell ref="AM30:AO30"/>
    <mergeCell ref="AJ29:AL29"/>
    <mergeCell ref="AF41:AU41"/>
    <mergeCell ref="AG33:AI33"/>
    <mergeCell ref="AG34:AI34"/>
    <mergeCell ref="AJ35:AL35"/>
    <mergeCell ref="AG36:AI36"/>
    <mergeCell ref="AJ36:AL36"/>
    <mergeCell ref="AM34:AO34"/>
    <mergeCell ref="AM36:AO36"/>
    <mergeCell ref="AH62:AI62"/>
    <mergeCell ref="AJ62:AK62"/>
    <mergeCell ref="BD47:BH47"/>
    <mergeCell ref="BD45:BH45"/>
    <mergeCell ref="BD41:BH41"/>
    <mergeCell ref="BD42:BH42"/>
    <mergeCell ref="BD43:BH43"/>
    <mergeCell ref="BD46:BH46"/>
    <mergeCell ref="AB45:AC45"/>
    <mergeCell ref="AD45:AE45"/>
    <mergeCell ref="X62:Y62"/>
    <mergeCell ref="AN62:AO62"/>
    <mergeCell ref="Z62:AA62"/>
    <mergeCell ref="AF62:AG62"/>
    <mergeCell ref="AL62:AM62"/>
    <mergeCell ref="AM37:AO37"/>
    <mergeCell ref="AJ37:AL37"/>
    <mergeCell ref="AG37:AI37"/>
    <mergeCell ref="AF42:AG44"/>
    <mergeCell ref="AH42:AI44"/>
    <mergeCell ref="AM35:AO35"/>
    <mergeCell ref="AG35:AI35"/>
    <mergeCell ref="AP7:AX7"/>
    <mergeCell ref="AP8:AX8"/>
    <mergeCell ref="AP9:AX9"/>
    <mergeCell ref="AP30:AR30"/>
    <mergeCell ref="AV31:AX32"/>
    <mergeCell ref="AP31:AR31"/>
    <mergeCell ref="AP29:AR29"/>
    <mergeCell ref="AM31:AO31"/>
    <mergeCell ref="AM32:AO32"/>
    <mergeCell ref="AV29:AX30"/>
    <mergeCell ref="BD44:BH44"/>
    <mergeCell ref="AV33:AX34"/>
    <mergeCell ref="AV35:AX36"/>
    <mergeCell ref="AY29:BA30"/>
    <mergeCell ref="AY31:BA32"/>
    <mergeCell ref="AY33:BA34"/>
    <mergeCell ref="AY35:BA36"/>
    <mergeCell ref="AT42:AU43"/>
    <mergeCell ref="AR50:AS50"/>
  </mergeCells>
  <conditionalFormatting sqref="R56 T56 V56 X56 Z56 AB56 AD56:AD57">
    <cfRule type="cellIs" priority="7" dxfId="923" operator="greaterThan" stopIfTrue="1">
      <formula>54</formula>
    </cfRule>
    <cfRule type="cellIs" priority="8" dxfId="924" operator="lessThan" stopIfTrue="1">
      <formula>54</formula>
    </cfRule>
    <cfRule type="cellIs" priority="9" dxfId="925" operator="equal" stopIfTrue="1">
      <formula>54</formula>
    </cfRule>
  </conditionalFormatting>
  <conditionalFormatting sqref="AA37">
    <cfRule type="cellIs" priority="10" dxfId="926" operator="notEqual" stopIfTrue="1">
      <formula>SUM($AA$29:$AC$36)</formula>
    </cfRule>
  </conditionalFormatting>
  <conditionalFormatting sqref="U37:W37">
    <cfRule type="cellIs" priority="15" dxfId="926" operator="notEqual" stopIfTrue="1">
      <formula>SUM($U$29:$U$36)</formula>
    </cfRule>
  </conditionalFormatting>
  <conditionalFormatting sqref="O37:Q37">
    <cfRule type="cellIs" priority="16" dxfId="926" operator="notEqual" stopIfTrue="1">
      <formula>SUM($O$29:$O$36)</formula>
    </cfRule>
  </conditionalFormatting>
  <printOptions/>
  <pageMargins left="0.75" right="0.27" top="0.48" bottom="0.3" header="0.3" footer="0.2"/>
  <pageSetup horizontalDpi="300" verticalDpi="300" orientation="landscape" paperSize="9" scale="90" r:id="rId3"/>
  <rowBreaks count="1" manualBreakCount="1">
    <brk id="4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D387"/>
  <sheetViews>
    <sheetView showZeros="0" zoomScalePageLayoutView="0" workbookViewId="0" topLeftCell="A1">
      <pane xSplit="29" ySplit="22" topLeftCell="AD119" activePane="bottomRight" state="frozen"/>
      <selection pane="topLeft" activeCell="A1" sqref="A1"/>
      <selection pane="topRight" activeCell="AC1" sqref="AC1"/>
      <selection pane="bottomLeft" activeCell="A23" sqref="A23"/>
      <selection pane="bottomRight" activeCell="AI11" sqref="AI11"/>
    </sheetView>
  </sheetViews>
  <sheetFormatPr defaultColWidth="9.00390625" defaultRowHeight="12.75"/>
  <cols>
    <col min="1" max="1" width="5.875" style="1" customWidth="1"/>
    <col min="2" max="2" width="2.75390625" style="1" customWidth="1"/>
    <col min="3" max="3" width="30.125" style="2" customWidth="1"/>
    <col min="4" max="4" width="8.25390625" style="1" customWidth="1"/>
    <col min="5" max="5" width="4.00390625" style="15" customWidth="1"/>
    <col min="6" max="6" width="3.875" style="3" customWidth="1"/>
    <col min="7" max="7" width="2.875" style="4" customWidth="1"/>
    <col min="8" max="8" width="3.00390625" style="4" customWidth="1"/>
    <col min="9" max="10" width="2.875" style="4" customWidth="1"/>
    <col min="11" max="11" width="2.75390625" style="4" customWidth="1"/>
    <col min="12" max="14" width="2.875" style="4" customWidth="1"/>
    <col min="15" max="15" width="5.125" style="1" customWidth="1"/>
    <col min="16" max="16" width="5.00390625" style="1" customWidth="1"/>
    <col min="17" max="17" width="4.25390625" style="2" customWidth="1"/>
    <col min="18" max="18" width="3.875" style="2" customWidth="1"/>
    <col min="19" max="19" width="3.75390625" style="2" customWidth="1"/>
    <col min="20" max="21" width="4.125" style="2" customWidth="1"/>
    <col min="22" max="22" width="5.875" style="2" customWidth="1"/>
    <col min="23" max="23" width="4.125" style="5" customWidth="1"/>
    <col min="24" max="24" width="4.25390625" style="2" customWidth="1"/>
    <col min="25" max="25" width="4.625" style="2" customWidth="1"/>
    <col min="26" max="26" width="3.75390625" style="2" customWidth="1"/>
    <col min="27" max="27" width="3.625" style="2" customWidth="1"/>
    <col min="28" max="28" width="4.25390625" style="5" customWidth="1"/>
    <col min="29" max="29" width="4.125" style="5" customWidth="1"/>
    <col min="30" max="33" width="3.125" style="1" customWidth="1"/>
    <col min="34" max="34" width="3.75390625" style="1" customWidth="1"/>
    <col min="35" max="38" width="3.125" style="1" customWidth="1"/>
    <col min="39" max="39" width="3.75390625" style="1" customWidth="1"/>
    <col min="40" max="43" width="3.125" style="1" customWidth="1"/>
    <col min="44" max="44" width="3.875" style="1" customWidth="1"/>
    <col min="45" max="48" width="3.125" style="1" customWidth="1"/>
    <col min="49" max="49" width="3.875" style="1" customWidth="1"/>
    <col min="50" max="53" width="3.125" style="1" customWidth="1"/>
    <col min="54" max="54" width="3.75390625" style="1" customWidth="1"/>
    <col min="55" max="58" width="3.125" style="1" customWidth="1"/>
    <col min="59" max="59" width="3.75390625" style="1" customWidth="1"/>
    <col min="60" max="60" width="3.625" style="1" customWidth="1"/>
    <col min="61" max="69" width="3.75390625" style="1" customWidth="1"/>
    <col min="70" max="70" width="4.00390625" style="6" customWidth="1"/>
    <col min="71" max="71" width="4.625" style="70" customWidth="1"/>
    <col min="72" max="72" width="4.00390625" style="6" customWidth="1"/>
    <col min="73" max="73" width="4.625" style="70" customWidth="1"/>
    <col min="74" max="74" width="4.75390625" style="70" customWidth="1"/>
    <col min="75" max="75" width="2.75390625" style="71" customWidth="1"/>
    <col min="76" max="78" width="5.875" style="88" hidden="1" customWidth="1"/>
    <col min="79" max="80" width="5.625" style="71" hidden="1" customWidth="1"/>
    <col min="81" max="81" width="5.125" style="71" hidden="1" customWidth="1"/>
    <col min="82" max="82" width="3.25390625" style="71" customWidth="1"/>
    <col min="83" max="16384" width="9.125" style="70" customWidth="1"/>
  </cols>
  <sheetData>
    <row r="1" spans="1:72" ht="15.75">
      <c r="A1" s="96"/>
      <c r="B1" s="97" t="s">
        <v>92</v>
      </c>
      <c r="C1" s="98"/>
      <c r="D1" s="96"/>
      <c r="E1" s="99"/>
      <c r="F1" s="100"/>
      <c r="G1" s="100"/>
      <c r="H1" s="100"/>
      <c r="I1" s="100"/>
      <c r="J1" s="100"/>
      <c r="K1" s="100"/>
      <c r="L1" s="101"/>
      <c r="M1" s="101"/>
      <c r="N1" s="101"/>
      <c r="O1" s="96"/>
      <c r="P1" s="96"/>
      <c r="Q1" s="98"/>
      <c r="R1" s="98"/>
      <c r="S1" s="98"/>
      <c r="T1" s="98"/>
      <c r="U1" s="98"/>
      <c r="V1" s="98"/>
      <c r="W1" s="102"/>
      <c r="X1" s="98"/>
      <c r="Y1" s="98"/>
      <c r="Z1" s="98"/>
      <c r="AA1" s="98"/>
      <c r="AB1" s="102"/>
      <c r="AC1" s="102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103"/>
      <c r="BT1" s="103"/>
    </row>
    <row r="2" spans="1:82" s="164" customFormat="1" ht="18.75" customHeight="1" thickBot="1">
      <c r="A2" s="34"/>
      <c r="B2" s="825" t="s">
        <v>353</v>
      </c>
      <c r="C2" s="825"/>
      <c r="D2" s="826">
        <f>'График УП'!$L$8</f>
        <v>0</v>
      </c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6"/>
      <c r="U2" s="35"/>
      <c r="V2" s="35"/>
      <c r="W2" s="105"/>
      <c r="X2" s="35"/>
      <c r="Y2" s="35"/>
      <c r="Z2" s="35"/>
      <c r="AA2" s="35"/>
      <c r="AB2" s="105"/>
      <c r="AC2" s="105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104"/>
      <c r="BT2" s="104"/>
      <c r="BW2" s="204"/>
      <c r="BX2" s="205"/>
      <c r="BY2" s="205"/>
      <c r="BZ2" s="205"/>
      <c r="CA2" s="204"/>
      <c r="CB2" s="204"/>
      <c r="CC2" s="204"/>
      <c r="CD2" s="204"/>
    </row>
    <row r="3" spans="1:72" ht="12.75">
      <c r="A3" s="34"/>
      <c r="B3" s="825" t="s">
        <v>354</v>
      </c>
      <c r="C3" s="825"/>
      <c r="D3" s="827">
        <f>'График УП'!$L$9</f>
        <v>0</v>
      </c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35"/>
      <c r="V3" s="38" t="s">
        <v>128</v>
      </c>
      <c r="W3" s="118">
        <f>AD3+AI3+AN3+AS3+AX3+BC3+BH3+BM3</f>
        <v>38</v>
      </c>
      <c r="X3" s="429" t="s">
        <v>366</v>
      </c>
      <c r="Y3" s="429"/>
      <c r="Z3" s="430"/>
      <c r="AA3" s="430"/>
      <c r="AB3" s="430"/>
      <c r="AC3" s="430"/>
      <c r="AD3" s="429">
        <f>AD4+AI4</f>
        <v>2</v>
      </c>
      <c r="AE3" s="430"/>
      <c r="AF3" s="430"/>
      <c r="AG3" s="430"/>
      <c r="AH3" s="430"/>
      <c r="AI3" s="430">
        <f>IF(AD13+AI13&gt;22,"Σ экз и зач &gt; 22",0)</f>
        <v>0</v>
      </c>
      <c r="AJ3" s="430"/>
      <c r="AK3" s="430"/>
      <c r="AL3" s="430"/>
      <c r="AM3" s="431"/>
      <c r="AN3" s="429">
        <f>AN4+AS4</f>
        <v>3</v>
      </c>
      <c r="AO3" s="430"/>
      <c r="AP3" s="430"/>
      <c r="AQ3" s="430"/>
      <c r="AR3" s="430"/>
      <c r="AS3" s="430">
        <f>IF(AN13+AS13&gt;22,"Σ экз и зач &gt; 22",0)</f>
        <v>0</v>
      </c>
      <c r="AT3" s="430"/>
      <c r="AU3" s="430"/>
      <c r="AV3" s="430"/>
      <c r="AW3" s="431"/>
      <c r="AX3" s="429">
        <f>AX4+BC4</f>
        <v>21</v>
      </c>
      <c r="AY3" s="430"/>
      <c r="AZ3" s="430"/>
      <c r="BA3" s="430"/>
      <c r="BB3" s="430"/>
      <c r="BC3" s="430">
        <f>IF(AX13+BC13&gt;22,"Σ экз и зач &gt; 22",0)</f>
        <v>0</v>
      </c>
      <c r="BD3" s="430"/>
      <c r="BE3" s="430"/>
      <c r="BF3" s="430"/>
      <c r="BG3" s="431"/>
      <c r="BH3" s="429">
        <f>BH4+BM4</f>
        <v>12</v>
      </c>
      <c r="BI3" s="430"/>
      <c r="BJ3" s="430"/>
      <c r="BK3" s="430"/>
      <c r="BL3" s="430"/>
      <c r="BM3" s="430">
        <f>IF(BH13+BM13&gt;22,"Σ экз и зач &gt; 22",0)</f>
        <v>0</v>
      </c>
      <c r="BN3" s="430"/>
      <c r="BO3" s="430"/>
      <c r="BP3" s="430"/>
      <c r="BQ3" s="431"/>
      <c r="BR3" s="104"/>
      <c r="BT3" s="104"/>
    </row>
    <row r="4" spans="1:72" ht="13.5" thickBot="1">
      <c r="A4" s="34"/>
      <c r="B4" s="34"/>
      <c r="C4" s="162"/>
      <c r="D4" s="127"/>
      <c r="E4" s="128"/>
      <c r="F4" s="127"/>
      <c r="G4" s="129"/>
      <c r="H4" s="129"/>
      <c r="I4" s="129"/>
      <c r="J4" s="129"/>
      <c r="K4" s="129"/>
      <c r="L4" s="129"/>
      <c r="M4" s="129"/>
      <c r="N4" s="129"/>
      <c r="O4" s="34"/>
      <c r="P4" s="34"/>
      <c r="Q4" s="35"/>
      <c r="R4" s="35"/>
      <c r="S4" s="35"/>
      <c r="T4" s="35"/>
      <c r="U4" s="35"/>
      <c r="V4" s="38" t="s">
        <v>128</v>
      </c>
      <c r="W4" s="118">
        <f>AD4+AI4+AN4+AS4+AX4+BC4+BH4+BM4</f>
        <v>38</v>
      </c>
      <c r="X4" s="432" t="s">
        <v>367</v>
      </c>
      <c r="Y4" s="432"/>
      <c r="Z4" s="433"/>
      <c r="AA4" s="433"/>
      <c r="AB4" s="433"/>
      <c r="AC4" s="433"/>
      <c r="AD4" s="434">
        <f>ROUND((AD6+AE6+AF6+AG6+AH6-IF(ISTEXT(G133),AE21*AE133,0))/36,0)</f>
        <v>0</v>
      </c>
      <c r="AE4" s="435"/>
      <c r="AF4" s="435"/>
      <c r="AG4" s="435"/>
      <c r="AH4" s="437"/>
      <c r="AI4" s="435">
        <f>ROUND((AI6+AJ6+AK6+AL6+AM6-IF(ISTEXT(H133),AJ21*AJ133,0))/36,0)</f>
        <v>2</v>
      </c>
      <c r="AJ4" s="435"/>
      <c r="AK4" s="435"/>
      <c r="AL4" s="435"/>
      <c r="AM4" s="436"/>
      <c r="AN4" s="434">
        <f>ROUND((AN6+AO6+AP6+AQ6+AR6-IF(ISTEXT(I133),AO21*AO133,0))/36,0)</f>
        <v>0</v>
      </c>
      <c r="AO4" s="435"/>
      <c r="AP4" s="435"/>
      <c r="AQ4" s="435"/>
      <c r="AR4" s="437"/>
      <c r="AS4" s="435">
        <f>ROUND((AS6+AT6+AU6+AV6+AW6-IF(ISTEXT(J133),AT133*AT21,0))/36,0)</f>
        <v>3</v>
      </c>
      <c r="AT4" s="435"/>
      <c r="AU4" s="435"/>
      <c r="AV4" s="435"/>
      <c r="AW4" s="436"/>
      <c r="AX4" s="434">
        <f>ROUND((AX6+AY6+AZ6+BA6+BB6-IF(ISTEXT(K133),AY133*AY21,0))/36,0)</f>
        <v>0</v>
      </c>
      <c r="AY4" s="435"/>
      <c r="AZ4" s="435"/>
      <c r="BA4" s="435"/>
      <c r="BB4" s="437"/>
      <c r="BC4" s="435">
        <f>ROUND((BC6+BD6+BE6+BF6+BG6)/36,0)+2</f>
        <v>21</v>
      </c>
      <c r="BD4" s="435"/>
      <c r="BE4" s="435"/>
      <c r="BF4" s="435"/>
      <c r="BG4" s="436"/>
      <c r="BH4" s="434">
        <f>ROUND((BH6+BI6+BJ6+BK6+BL6-IF(ISTEXT(E133),BI21*BI133,0))/36,0)</f>
        <v>12</v>
      </c>
      <c r="BI4" s="435"/>
      <c r="BJ4" s="435"/>
      <c r="BK4" s="435"/>
      <c r="BL4" s="437"/>
      <c r="BM4" s="435">
        <f>ROUND((BM6+BN6+BO6+BP6+BQ6-IF(ISTEXT(F133),BN21*BN133,0))/36,0)</f>
        <v>0</v>
      </c>
      <c r="BN4" s="435"/>
      <c r="BO4" s="435"/>
      <c r="BP4" s="435"/>
      <c r="BQ4" s="436"/>
      <c r="BR4" s="104"/>
      <c r="BT4" s="104"/>
    </row>
    <row r="5" spans="1:72" ht="13.5" thickBot="1">
      <c r="A5" s="34"/>
      <c r="B5" s="34"/>
      <c r="C5" s="35"/>
      <c r="D5" s="475" t="s">
        <v>117</v>
      </c>
      <c r="E5" s="476"/>
      <c r="F5" s="406" t="s">
        <v>128</v>
      </c>
      <c r="G5" s="489">
        <v>1</v>
      </c>
      <c r="H5" s="490">
        <v>2</v>
      </c>
      <c r="I5" s="490">
        <v>3</v>
      </c>
      <c r="J5" s="490">
        <v>4</v>
      </c>
      <c r="K5" s="490">
        <v>5</v>
      </c>
      <c r="L5" s="490">
        <v>6</v>
      </c>
      <c r="M5" s="490">
        <v>7</v>
      </c>
      <c r="N5" s="491">
        <v>8</v>
      </c>
      <c r="O5" s="34"/>
      <c r="P5" s="50"/>
      <c r="Q5" s="35"/>
      <c r="R5" s="39"/>
      <c r="S5" s="39"/>
      <c r="T5" s="39"/>
      <c r="U5" s="35"/>
      <c r="V5" s="117" t="s">
        <v>128</v>
      </c>
      <c r="W5" s="118">
        <f>AD5+AI5+AN5+AS5+AX5+BC5+BH5+BM5</f>
        <v>1280</v>
      </c>
      <c r="X5" s="196" t="s">
        <v>362</v>
      </c>
      <c r="Y5" s="197"/>
      <c r="Z5" s="197"/>
      <c r="AA5" s="198"/>
      <c r="AB5" s="240"/>
      <c r="AC5" s="199"/>
      <c r="AD5" s="838">
        <f>AD6+AE6+AF6+AG6+AH6</f>
        <v>0</v>
      </c>
      <c r="AE5" s="839"/>
      <c r="AF5" s="839"/>
      <c r="AG5" s="839"/>
      <c r="AH5" s="840"/>
      <c r="AI5" s="838">
        <f>AI6+AJ6+AK6+AL6+AM6</f>
        <v>72</v>
      </c>
      <c r="AJ5" s="839"/>
      <c r="AK5" s="839"/>
      <c r="AL5" s="839"/>
      <c r="AM5" s="840"/>
      <c r="AN5" s="835">
        <f>AN6+AO6+AP6+AQ6+AR6</f>
        <v>0</v>
      </c>
      <c r="AO5" s="836"/>
      <c r="AP5" s="836"/>
      <c r="AQ5" s="836"/>
      <c r="AR5" s="837"/>
      <c r="AS5" s="835">
        <f>AS6+AT6+AU6+AV6+AW6</f>
        <v>108</v>
      </c>
      <c r="AT5" s="836"/>
      <c r="AU5" s="836"/>
      <c r="AV5" s="836"/>
      <c r="AW5" s="837"/>
      <c r="AX5" s="835">
        <f>AX6+AY6+AZ6+BA6+BB6</f>
        <v>0</v>
      </c>
      <c r="AY5" s="836"/>
      <c r="AZ5" s="836"/>
      <c r="BA5" s="836"/>
      <c r="BB5" s="837"/>
      <c r="BC5" s="835">
        <f>BC6+BD6+BE6+BF6+BG6</f>
        <v>668</v>
      </c>
      <c r="BD5" s="836"/>
      <c r="BE5" s="836"/>
      <c r="BF5" s="836"/>
      <c r="BG5" s="837"/>
      <c r="BH5" s="835">
        <f>BH6+BI6+BJ6+BK6+BL6</f>
        <v>432</v>
      </c>
      <c r="BI5" s="836"/>
      <c r="BJ5" s="836"/>
      <c r="BK5" s="836"/>
      <c r="BL5" s="837"/>
      <c r="BM5" s="835">
        <f>BM6+BN6+BO6+BP6+BQ6</f>
        <v>0</v>
      </c>
      <c r="BN5" s="836"/>
      <c r="BO5" s="836"/>
      <c r="BP5" s="836"/>
      <c r="BQ5" s="837"/>
      <c r="BR5" s="104"/>
      <c r="BT5" s="104"/>
    </row>
    <row r="6" spans="1:72" ht="13.5" thickBot="1">
      <c r="A6" s="823" t="s">
        <v>393</v>
      </c>
      <c r="B6" s="823"/>
      <c r="C6" s="824"/>
      <c r="D6" s="477" t="s">
        <v>369</v>
      </c>
      <c r="E6" s="478"/>
      <c r="F6" s="407"/>
      <c r="G6" s="396">
        <f aca="true" t="shared" si="0" ref="G6:N6">COUNTA(G25:G34,G36:G45,G48:G62,G64:G78,G81:G105,G107:G131,G133,G135:G139)</f>
        <v>0</v>
      </c>
      <c r="H6" s="397">
        <f t="shared" si="0"/>
        <v>1</v>
      </c>
      <c r="I6" s="397">
        <f t="shared" si="0"/>
        <v>0</v>
      </c>
      <c r="J6" s="397">
        <f t="shared" si="0"/>
        <v>1</v>
      </c>
      <c r="K6" s="397">
        <f t="shared" si="0"/>
        <v>0</v>
      </c>
      <c r="L6" s="397">
        <f t="shared" si="0"/>
        <v>2</v>
      </c>
      <c r="M6" s="397">
        <f t="shared" si="0"/>
        <v>0</v>
      </c>
      <c r="N6" s="398">
        <f t="shared" si="0"/>
        <v>0</v>
      </c>
      <c r="O6" s="50"/>
      <c r="P6" s="50"/>
      <c r="Q6" s="51"/>
      <c r="R6" s="182"/>
      <c r="S6" s="51"/>
      <c r="T6" s="51"/>
      <c r="U6" s="51"/>
      <c r="V6" s="38"/>
      <c r="W6" s="48"/>
      <c r="X6" s="241" t="s">
        <v>127</v>
      </c>
      <c r="Y6" s="229"/>
      <c r="Z6" s="229"/>
      <c r="AA6" s="230"/>
      <c r="AB6" s="231"/>
      <c r="AC6" s="242"/>
      <c r="AD6" s="225">
        <f>SUBTOTAL(9,AD$25:AD$131)*AD$21</f>
        <v>0</v>
      </c>
      <c r="AE6" s="202">
        <f>SUBTOTAL(9,AE$25:AE$143)*AE$21</f>
        <v>0</v>
      </c>
      <c r="AF6" s="202">
        <f>SUBTOTAL(9,AF$25:AF$131)*AF$21</f>
        <v>0</v>
      </c>
      <c r="AG6" s="202">
        <f>SUBTOTAL(9,AG$25:AG$131)*AG$21</f>
        <v>0</v>
      </c>
      <c r="AH6" s="203">
        <f>SUBTOTAL(9,AH$25:AH$143)+AD12*36</f>
        <v>0</v>
      </c>
      <c r="AI6" s="201">
        <f>SUBTOTAL(9,AI$25:AI$131)*AI$21</f>
        <v>0</v>
      </c>
      <c r="AJ6" s="202">
        <f>SUBTOTAL(9,AJ$25:AJ$143)*AJ$21</f>
        <v>0</v>
      </c>
      <c r="AK6" s="202">
        <f>SUBTOTAL(9,AK$25:AK$131)*AK$21</f>
        <v>0</v>
      </c>
      <c r="AL6" s="202">
        <f>SUBTOTAL(9,AL$25:AL$131)*AL$21</f>
        <v>0</v>
      </c>
      <c r="AM6" s="203">
        <f>SUBTOTAL(9,AM$25:AM$143)+AI12*36</f>
        <v>72</v>
      </c>
      <c r="AN6" s="201">
        <f>SUBTOTAL(9,AN$25:AN$131)*AN$21</f>
        <v>0</v>
      </c>
      <c r="AO6" s="202">
        <f>SUBTOTAL(9,AO$25:AO$143)*AO$21</f>
        <v>0</v>
      </c>
      <c r="AP6" s="202">
        <f>SUBTOTAL(9,AP$25:AP$131)*AP$21</f>
        <v>0</v>
      </c>
      <c r="AQ6" s="202">
        <f>SUBTOTAL(9,AQ$25:AQ$131)*AQ$21</f>
        <v>0</v>
      </c>
      <c r="AR6" s="203">
        <f>SUBTOTAL(9,AR$25:AR$143)+AN12*36</f>
        <v>0</v>
      </c>
      <c r="AS6" s="201">
        <f>SUBTOTAL(9,AS$25:AS$131)*AS$21</f>
        <v>0</v>
      </c>
      <c r="AT6" s="202">
        <f>SUBTOTAL(9,AT$25:AT$143)*AT$21</f>
        <v>0</v>
      </c>
      <c r="AU6" s="202">
        <f>SUBTOTAL(9,AU$25:AU$131)*AU$21</f>
        <v>0</v>
      </c>
      <c r="AV6" s="202">
        <f>SUBTOTAL(9,AV$25:AV$131)*AV$21</f>
        <v>0</v>
      </c>
      <c r="AW6" s="203">
        <f>SUBTOTAL(9,AW$25:AW$143)+AS12*36</f>
        <v>108</v>
      </c>
      <c r="AX6" s="201">
        <f>SUBTOTAL(9,AX$25:AX$131)*AX$21</f>
        <v>0</v>
      </c>
      <c r="AY6" s="202">
        <f>SUBTOTAL(9,AY$25:AY$143)*AY$21</f>
        <v>0</v>
      </c>
      <c r="AZ6" s="202">
        <f>SUBTOTAL(9,AZ$25:AZ$131)*AZ$21</f>
        <v>0</v>
      </c>
      <c r="BA6" s="202">
        <f>SUBTOTAL(9,BA$25:BA$131)*BA$21</f>
        <v>0</v>
      </c>
      <c r="BB6" s="203">
        <f>SUBTOTAL(9,BB$25:BB$143)+AX12*36</f>
        <v>0</v>
      </c>
      <c r="BC6" s="201">
        <f>SUBTOTAL(9,BC$25:BC$131)*BC$21</f>
        <v>0</v>
      </c>
      <c r="BD6" s="202">
        <f>SUBTOTAL(9,BD$25:BD$143)*BD$21</f>
        <v>170</v>
      </c>
      <c r="BE6" s="202">
        <f>SUBTOTAL(9,BE$25:BE$131)*BE$21</f>
        <v>0</v>
      </c>
      <c r="BF6" s="202">
        <f>SUBTOTAL(9,BF$25:BF$131)*BF$21</f>
        <v>0</v>
      </c>
      <c r="BG6" s="203">
        <f>SUBTOTAL(9,BG$25:BG$143)+BC12*36</f>
        <v>498</v>
      </c>
      <c r="BH6" s="201">
        <f>SUBTOTAL(9,BH$25:BH$131)*BH$21</f>
        <v>0</v>
      </c>
      <c r="BI6" s="202">
        <f>SUBTOTAL(9,BI$25:BI$143)*BI$21</f>
        <v>0</v>
      </c>
      <c r="BJ6" s="202">
        <f>SUBTOTAL(9,BJ$25:BJ$131)*BJ$21</f>
        <v>0</v>
      </c>
      <c r="BK6" s="202">
        <f>SUBTOTAL(9,BK$25:BK$131)*BK$21</f>
        <v>0</v>
      </c>
      <c r="BL6" s="203">
        <f>SUBTOTAL(9,BL$25:BL$143)+BH12*36+36*IF(ISBLANK(W141),0,1)</f>
        <v>432</v>
      </c>
      <c r="BM6" s="201">
        <f>SUBTOTAL(9,BM$25:BM$131)*BM$21</f>
        <v>0</v>
      </c>
      <c r="BN6" s="202">
        <f>SUBTOTAL(9,BN$25:BN$143)*BN$21</f>
        <v>0</v>
      </c>
      <c r="BO6" s="202">
        <f>SUBTOTAL(9,BO$25:BO$131)*BO$21</f>
        <v>0</v>
      </c>
      <c r="BP6" s="202">
        <f>SUBTOTAL(9,BP$25:BP$131)*BP$21</f>
        <v>0</v>
      </c>
      <c r="BQ6" s="203">
        <f>SUBTOTAL(9,BQ$25:BQ$143)+BM12*36</f>
        <v>0</v>
      </c>
      <c r="BR6" s="104"/>
      <c r="BT6" s="104"/>
    </row>
    <row r="7" spans="1:72" ht="12.75">
      <c r="A7" s="823"/>
      <c r="B7" s="823"/>
      <c r="C7" s="824"/>
      <c r="D7" s="479" t="s">
        <v>331</v>
      </c>
      <c r="E7" s="480"/>
      <c r="F7" s="408">
        <f>SUM(G7:N7)</f>
        <v>0</v>
      </c>
      <c r="G7" s="399">
        <f>COUNTIF($CA$25:$CA$139,"*1*")</f>
        <v>0</v>
      </c>
      <c r="H7" s="400">
        <f>COUNTIF($CA$25:$CA$139,"*2*")</f>
        <v>0</v>
      </c>
      <c r="I7" s="400">
        <f>COUNTIF($CA$25:$CA$139,"*3*")</f>
        <v>0</v>
      </c>
      <c r="J7" s="400">
        <f>COUNTIF($CA$25:$CA$139,"*4*")</f>
        <v>0</v>
      </c>
      <c r="K7" s="400">
        <f>COUNTIF($CA$25:$CA$139,"*5*")</f>
        <v>0</v>
      </c>
      <c r="L7" s="400">
        <f>COUNTIF($CA$25:$CA$139,"*6*")</f>
        <v>0</v>
      </c>
      <c r="M7" s="400">
        <f>COUNTIF($CA$25:$CA$139,"*7*")</f>
        <v>0</v>
      </c>
      <c r="N7" s="401">
        <f>COUNTIF($CA$25:$CA$139,"*8*")</f>
        <v>0</v>
      </c>
      <c r="O7" s="34"/>
      <c r="P7" s="34"/>
      <c r="Q7" s="35"/>
      <c r="R7" s="39"/>
      <c r="S7" s="39"/>
      <c r="T7" s="39"/>
      <c r="U7" s="35"/>
      <c r="V7" s="116" t="s">
        <v>128</v>
      </c>
      <c r="W7" s="118">
        <f>AD7+AI7+AN7+AS7+AX7+BC7+BH7+BM7</f>
        <v>0</v>
      </c>
      <c r="X7" s="243" t="s">
        <v>331</v>
      </c>
      <c r="Y7" s="232"/>
      <c r="Z7" s="232"/>
      <c r="AA7" s="233"/>
      <c r="AB7" s="234"/>
      <c r="AC7" s="244"/>
      <c r="AD7" s="226">
        <f>COUNTIF($CA$25:$CA$139,"*1*")</f>
        <v>0</v>
      </c>
      <c r="AE7" s="211">
        <f>IF(AD7&gt;1,"&gt; 1",0)</f>
        <v>0</v>
      </c>
      <c r="AF7" s="212"/>
      <c r="AG7" s="215">
        <f>IF(AD7+AD8&gt;3,"КП + КР&gt;3",0)</f>
        <v>0</v>
      </c>
      <c r="AH7" s="213"/>
      <c r="AI7" s="124">
        <f>COUNTIF($CA$25:$CA$139,"*2*")</f>
        <v>0</v>
      </c>
      <c r="AJ7" s="211">
        <f>IF(AI7&gt;1,"&gt; 1",0)</f>
        <v>0</v>
      </c>
      <c r="AK7" s="212"/>
      <c r="AL7" s="215">
        <f>IF(AI7+AI8&gt;3,"КП + КР&gt;3",0)</f>
        <v>0</v>
      </c>
      <c r="AM7" s="213"/>
      <c r="AN7" s="124">
        <f>COUNTIF($CA$25:$CA$139,"*3*")</f>
        <v>0</v>
      </c>
      <c r="AO7" s="211">
        <f>IF(AN7&gt;1,"&gt; 1",0)</f>
        <v>0</v>
      </c>
      <c r="AP7" s="212"/>
      <c r="AQ7" s="215">
        <f>IF(AN7+AN8&gt;3,"КП + КР&gt;3",0)</f>
        <v>0</v>
      </c>
      <c r="AR7" s="213"/>
      <c r="AS7" s="124">
        <f>COUNTIF($CA$25:$CA$139,"*4*")</f>
        <v>0</v>
      </c>
      <c r="AT7" s="211">
        <f>IF(AS7&gt;1,"&gt; 1",0)</f>
        <v>0</v>
      </c>
      <c r="AU7" s="212"/>
      <c r="AV7" s="215">
        <f>IF(AS7+AS8&gt;3,"КП + КР&gt;3",0)</f>
        <v>0</v>
      </c>
      <c r="AW7" s="213"/>
      <c r="AX7" s="124">
        <f>COUNTIF($CA$25:$CA$139,"*5*")</f>
        <v>0</v>
      </c>
      <c r="AY7" s="211">
        <f>IF(AX7&gt;1,"&gt; 1",0)</f>
        <v>0</v>
      </c>
      <c r="AZ7" s="212"/>
      <c r="BA7" s="215">
        <f>IF(AX7+AX8&gt;3,"КП + КР&gt;3",0)</f>
        <v>0</v>
      </c>
      <c r="BB7" s="213"/>
      <c r="BC7" s="124">
        <f>COUNTIF($CA$25:$CA$139,"*6*")</f>
        <v>0</v>
      </c>
      <c r="BD7" s="211">
        <f>IF(BC7&gt;1,"&gt; 1",0)</f>
        <v>0</v>
      </c>
      <c r="BE7" s="212"/>
      <c r="BF7" s="215">
        <f>IF(BC7+BC8&gt;3,"КП + КР&gt;3",0)</f>
        <v>0</v>
      </c>
      <c r="BG7" s="213"/>
      <c r="BH7" s="124">
        <f>COUNTIF($CA$25:$CA$139,"*7*")</f>
        <v>0</v>
      </c>
      <c r="BI7" s="211">
        <f>IF(BH7&gt;1,"&gt; 1",0)</f>
        <v>0</v>
      </c>
      <c r="BJ7" s="212"/>
      <c r="BK7" s="215">
        <f>IF(BH7+BH8&gt;3,"КП + КР&gt;3",0)</f>
        <v>0</v>
      </c>
      <c r="BL7" s="213"/>
      <c r="BM7" s="124">
        <f>COUNTIF($CA$25:$CA$139,"*8*")</f>
        <v>0</v>
      </c>
      <c r="BN7" s="211">
        <f>IF(BM7&gt;1,"&gt; 1",0)</f>
        <v>0</v>
      </c>
      <c r="BO7" s="212"/>
      <c r="BP7" s="215">
        <f>IF(BM7+BM8&gt;3,"КП + КР&gt;3",0)</f>
        <v>0</v>
      </c>
      <c r="BQ7" s="213"/>
      <c r="BR7" s="104"/>
      <c r="BT7" s="104"/>
    </row>
    <row r="8" spans="1:72" ht="12.75">
      <c r="A8" s="823"/>
      <c r="B8" s="823"/>
      <c r="C8" s="824"/>
      <c r="D8" s="479" t="s">
        <v>332</v>
      </c>
      <c r="E8" s="480"/>
      <c r="F8" s="408">
        <f>SUM(G8:N8)</f>
        <v>0</v>
      </c>
      <c r="G8" s="399">
        <f>COUNTIF($CB$25:$CB$139,"*1*")</f>
        <v>0</v>
      </c>
      <c r="H8" s="400">
        <f>COUNTIF($CB$25:$CB$139,"*2*")</f>
        <v>0</v>
      </c>
      <c r="I8" s="400">
        <f>COUNTIF($CB$25:$CB$139,"*3*")</f>
        <v>0</v>
      </c>
      <c r="J8" s="400">
        <f>COUNTIF($CB$25:$CB$139,"*4*")</f>
        <v>0</v>
      </c>
      <c r="K8" s="400">
        <f>COUNTIF($CB$25:$CB$139,"*5*")</f>
        <v>0</v>
      </c>
      <c r="L8" s="400">
        <f>COUNTIF($CB$25:$CB$139,"*6*")</f>
        <v>0</v>
      </c>
      <c r="M8" s="400">
        <f>COUNTIF($CB$25:$CB$139,"*7*")</f>
        <v>0</v>
      </c>
      <c r="N8" s="401">
        <f>COUNTIF($CB$25:$CB$139,"*8*")</f>
        <v>0</v>
      </c>
      <c r="O8" s="34"/>
      <c r="P8" s="34"/>
      <c r="Q8" s="35"/>
      <c r="R8" s="39"/>
      <c r="S8" s="39"/>
      <c r="T8" s="39"/>
      <c r="U8" s="35"/>
      <c r="V8" s="116" t="s">
        <v>128</v>
      </c>
      <c r="W8" s="118">
        <f>AD8+AI8+AN8+AS8+AX8+BC8+BH8+BM8</f>
        <v>0</v>
      </c>
      <c r="X8" s="243" t="s">
        <v>332</v>
      </c>
      <c r="Y8" s="232"/>
      <c r="Z8" s="232"/>
      <c r="AA8" s="233"/>
      <c r="AB8" s="234"/>
      <c r="AC8" s="244"/>
      <c r="AD8" s="226">
        <f>COUNTIF($CB$25:$CB$139,"*1*")</f>
        <v>0</v>
      </c>
      <c r="AE8" s="211">
        <f>IF(AD8&gt;3,"&gt; 3",0)</f>
        <v>0</v>
      </c>
      <c r="AF8" s="212"/>
      <c r="AG8" s="211"/>
      <c r="AH8" s="213"/>
      <c r="AI8" s="124">
        <f>COUNTIF($CB$25:$CB$139,"*2*")</f>
        <v>0</v>
      </c>
      <c r="AJ8" s="211">
        <f>IF(AI8&gt;3,"&gt; 3",0)</f>
        <v>0</v>
      </c>
      <c r="AK8" s="212"/>
      <c r="AL8" s="211"/>
      <c r="AM8" s="213"/>
      <c r="AN8" s="124">
        <f>COUNTIF($CB$25:$CB$139,"*3*")</f>
        <v>0</v>
      </c>
      <c r="AO8" s="211">
        <f>IF(AN8&gt;3,"&gt; 3",0)</f>
        <v>0</v>
      </c>
      <c r="AP8" s="212"/>
      <c r="AQ8" s="211"/>
      <c r="AR8" s="213"/>
      <c r="AS8" s="124">
        <f>COUNTIF($CB$25:$CB$139,"*4*")</f>
        <v>0</v>
      </c>
      <c r="AT8" s="211">
        <f>IF(AS8&gt;3,"&gt; 3",0)</f>
        <v>0</v>
      </c>
      <c r="AU8" s="212"/>
      <c r="AV8" s="211"/>
      <c r="AW8" s="213"/>
      <c r="AX8" s="124">
        <f>COUNTIF($CB$25:$CB$139,"*5*")</f>
        <v>0</v>
      </c>
      <c r="AY8" s="211">
        <f>IF(AX8&gt;3,"&gt; 3",0)</f>
        <v>0</v>
      </c>
      <c r="AZ8" s="212"/>
      <c r="BA8" s="211"/>
      <c r="BB8" s="213"/>
      <c r="BC8" s="124">
        <f>COUNTIF($CB$25:$CB$139,"*6*")</f>
        <v>0</v>
      </c>
      <c r="BD8" s="211">
        <f>IF(BC8&gt;3,"&gt; 3",0)</f>
        <v>0</v>
      </c>
      <c r="BE8" s="212"/>
      <c r="BF8" s="211"/>
      <c r="BG8" s="213"/>
      <c r="BH8" s="124">
        <f>COUNTIF($CB$25:$CB$139,"*7*")</f>
        <v>0</v>
      </c>
      <c r="BI8" s="211">
        <f>IF(BH8&gt;3,"&gt; 3",0)</f>
        <v>0</v>
      </c>
      <c r="BJ8" s="212"/>
      <c r="BK8" s="211"/>
      <c r="BL8" s="213"/>
      <c r="BM8" s="124">
        <f>COUNTIF($CB$25:$CB$139,"*8*")</f>
        <v>0</v>
      </c>
      <c r="BN8" s="211">
        <f>IF(BM8&gt;3,"&gt; 3",0)</f>
        <v>0</v>
      </c>
      <c r="BO8" s="212"/>
      <c r="BP8" s="211"/>
      <c r="BQ8" s="213"/>
      <c r="BR8" s="104"/>
      <c r="BT8" s="104"/>
    </row>
    <row r="9" spans="1:72" ht="12.75">
      <c r="A9" s="823"/>
      <c r="B9" s="823"/>
      <c r="C9" s="824"/>
      <c r="D9" s="479" t="s">
        <v>274</v>
      </c>
      <c r="E9" s="481"/>
      <c r="F9" s="408">
        <f>SUM(G9:N9)</f>
        <v>0</v>
      </c>
      <c r="G9" s="399">
        <f>COUNTIF($CC$25:$CC$139,"*1*")</f>
        <v>0</v>
      </c>
      <c r="H9" s="400">
        <f>COUNTIF($CC$25:$CC$139,"*2*")</f>
        <v>0</v>
      </c>
      <c r="I9" s="400">
        <f>COUNTIF($CC$25:$CC$139,"*3*")</f>
        <v>0</v>
      </c>
      <c r="J9" s="400">
        <f>COUNTIF($CC$25:$CC$139,"*4*")</f>
        <v>0</v>
      </c>
      <c r="K9" s="400">
        <f>COUNTIF($CC$25:$CC$139,"*5*")</f>
        <v>0</v>
      </c>
      <c r="L9" s="400">
        <f>COUNTIF($CC$25:$CC$139,"*6*")</f>
        <v>0</v>
      </c>
      <c r="M9" s="400">
        <f>COUNTIF($CB$25:$CB$139,"*7*")</f>
        <v>0</v>
      </c>
      <c r="N9" s="401">
        <f>COUNTIF($CB$25:$CB$139,"*8*")</f>
        <v>0</v>
      </c>
      <c r="O9" s="40"/>
      <c r="P9" s="40"/>
      <c r="Q9" s="41"/>
      <c r="R9" s="39"/>
      <c r="S9" s="39"/>
      <c r="T9" s="39"/>
      <c r="U9" s="41"/>
      <c r="V9" s="38" t="s">
        <v>128</v>
      </c>
      <c r="W9" s="118">
        <f>AD9+AI9+AN9+AS9+AX9+BC9+BH9+BM9</f>
        <v>0</v>
      </c>
      <c r="X9" s="243" t="s">
        <v>344</v>
      </c>
      <c r="Y9" s="232"/>
      <c r="Z9" s="232"/>
      <c r="AA9" s="233"/>
      <c r="AB9" s="234"/>
      <c r="AC9" s="244"/>
      <c r="AD9" s="226">
        <f>COUNTIF($CC$25:$CC$139,"*1*")</f>
        <v>0</v>
      </c>
      <c r="AE9" s="212"/>
      <c r="AF9" s="212"/>
      <c r="AG9" s="212"/>
      <c r="AH9" s="213"/>
      <c r="AI9" s="124">
        <f>COUNTIF($CC$25:$CC$139,"*2*")</f>
        <v>0</v>
      </c>
      <c r="AJ9" s="212"/>
      <c r="AK9" s="212"/>
      <c r="AL9" s="212"/>
      <c r="AM9" s="213"/>
      <c r="AN9" s="124">
        <f>COUNTIF($CC$25:$CC$139,"*3*")</f>
        <v>0</v>
      </c>
      <c r="AO9" s="212"/>
      <c r="AP9" s="212"/>
      <c r="AQ9" s="212"/>
      <c r="AR9" s="213"/>
      <c r="AS9" s="124">
        <f>COUNTIF($CC$25:$CC$139,"*4*")</f>
        <v>0</v>
      </c>
      <c r="AT9" s="212"/>
      <c r="AU9" s="212"/>
      <c r="AV9" s="212"/>
      <c r="AW9" s="213"/>
      <c r="AX9" s="124">
        <f>COUNTIF($CC$25:$CC$139,"*5*")</f>
        <v>0</v>
      </c>
      <c r="AY9" s="212"/>
      <c r="AZ9" s="212"/>
      <c r="BA9" s="212"/>
      <c r="BB9" s="213"/>
      <c r="BC9" s="124">
        <f>COUNTIF($CC$25:$CC$139,"*6*")</f>
        <v>0</v>
      </c>
      <c r="BD9" s="212"/>
      <c r="BE9" s="212"/>
      <c r="BF9" s="212"/>
      <c r="BG9" s="213"/>
      <c r="BH9" s="124">
        <f>COUNTIF($CC$25:$CC$139,"*7*")</f>
        <v>0</v>
      </c>
      <c r="BI9" s="212"/>
      <c r="BJ9" s="212"/>
      <c r="BK9" s="212"/>
      <c r="BL9" s="213"/>
      <c r="BM9" s="124">
        <f>COUNTIF($CC$25:$CC$139,"*8*")</f>
        <v>0</v>
      </c>
      <c r="BN9" s="212"/>
      <c r="BO9" s="212"/>
      <c r="BP9" s="212"/>
      <c r="BQ9" s="213"/>
      <c r="BR9" s="106"/>
      <c r="BT9" s="106"/>
    </row>
    <row r="10" spans="1:72" ht="12.75">
      <c r="A10" s="823"/>
      <c r="B10" s="823"/>
      <c r="C10" s="824"/>
      <c r="D10" s="479" t="s">
        <v>66</v>
      </c>
      <c r="E10" s="482"/>
      <c r="F10" s="408">
        <f>SUM(G10:N10)</f>
        <v>1</v>
      </c>
      <c r="G10" s="399">
        <f>COUNTIF($BY$25:$BY$139,"*1*")</f>
        <v>0</v>
      </c>
      <c r="H10" s="400">
        <f>COUNTIF($BY$25:$BY$139,"*2*")</f>
        <v>0</v>
      </c>
      <c r="I10" s="400">
        <f>COUNTIF($BY$25:$BY$139,"*3*")</f>
        <v>0</v>
      </c>
      <c r="J10" s="400">
        <f>COUNTIF($BY$25:$BY$139,"*4*")</f>
        <v>0</v>
      </c>
      <c r="K10" s="400">
        <f>COUNTIF($BY$25:$BY$139,"*5*")</f>
        <v>0</v>
      </c>
      <c r="L10" s="400">
        <f>COUNTIF($BY$25:$BY$139,"*6*")</f>
        <v>1</v>
      </c>
      <c r="M10" s="400">
        <f>COUNTIF($CB$25:$CB$139,"*7*")</f>
        <v>0</v>
      </c>
      <c r="N10" s="401">
        <f>COUNTIF($CB$25:$CB$139,"*8*")</f>
        <v>0</v>
      </c>
      <c r="O10" s="42"/>
      <c r="P10" s="43"/>
      <c r="Q10" s="44"/>
      <c r="R10" s="39"/>
      <c r="S10" s="39"/>
      <c r="T10" s="39"/>
      <c r="U10" s="44"/>
      <c r="V10" s="38" t="s">
        <v>128</v>
      </c>
      <c r="W10" s="119">
        <f>AD10+AI10+AN10+AS10+AX10+BC10+BH10+BM10</f>
        <v>1</v>
      </c>
      <c r="X10" s="243" t="s">
        <v>66</v>
      </c>
      <c r="Y10" s="232"/>
      <c r="Z10" s="232"/>
      <c r="AA10" s="235"/>
      <c r="AB10" s="234"/>
      <c r="AC10" s="244"/>
      <c r="AD10" s="226">
        <f>COUNTIF($BY$25:$BY$139,"*1*")</f>
        <v>0</v>
      </c>
      <c r="AE10" s="47"/>
      <c r="AF10" s="47"/>
      <c r="AG10" s="214">
        <f>IF(AD10+AD12+AD11&lt;G6,"Д &gt; Зач + Экз",IF(AD10+AD12+AD11&gt;G6,"Д &lt; Зач + Экз",0))</f>
        <v>0</v>
      </c>
      <c r="AH10" s="120"/>
      <c r="AI10" s="124">
        <f>COUNTIF($BY$25:$BY$139,"*2*")</f>
        <v>0</v>
      </c>
      <c r="AJ10" s="47"/>
      <c r="AK10" s="47"/>
      <c r="AL10" s="214">
        <f>IF(AI10+AI12+AI11&lt;H6,"Д &gt; Зач + Экз",IF(AI10+AI12+AI11&gt;H6,"Д &lt; Зач + Экз",0))</f>
        <v>0</v>
      </c>
      <c r="AM10" s="120"/>
      <c r="AN10" s="124">
        <f>COUNTIF($BY$25:$BY$139,"*3*")</f>
        <v>0</v>
      </c>
      <c r="AO10" s="47"/>
      <c r="AP10" s="47"/>
      <c r="AQ10" s="214">
        <f>IF(AN10+AN12+AN11&lt;I6,"Д &gt; Зач + Экз",IF(AN10+AN12+AN11&gt;I6,"Д &lt; Зач + Экз",0))</f>
        <v>0</v>
      </c>
      <c r="AR10" s="120"/>
      <c r="AS10" s="124">
        <f>COUNTIF($BY$25:$BY$139,"*4*")</f>
        <v>0</v>
      </c>
      <c r="AT10" s="47"/>
      <c r="AU10" s="47"/>
      <c r="AV10" s="214">
        <f>IF(AS10+AS12+AS11&lt;J6,"Д &gt; Зач + Экз",IF(AS10+AS12+AS11&gt;J6,"Д &lt; Зач + Экз",0))</f>
        <v>0</v>
      </c>
      <c r="AW10" s="120"/>
      <c r="AX10" s="124">
        <f>COUNTIF($BY$25:$BY$139,"*5*")</f>
        <v>0</v>
      </c>
      <c r="AY10" s="47"/>
      <c r="AZ10" s="47"/>
      <c r="BA10" s="214">
        <f>IF(AX10+AX12+AX11&lt;K6,"Д &gt; Зач + Экз",IF(AX10+AX12+AX11&gt;K6,"Д &lt; Зач + Экз",0))</f>
        <v>0</v>
      </c>
      <c r="BB10" s="120"/>
      <c r="BC10" s="124">
        <f>COUNTIF($BY$25:$BY$139,"*6*")</f>
        <v>1</v>
      </c>
      <c r="BD10" s="47"/>
      <c r="BE10" s="47"/>
      <c r="BF10" s="214">
        <f>IF(BC10+BC12+BC11&lt;L6,"Д &gt; Зач + Экз",IF(BC10+BC12+BC11&gt;L6,"Д &lt; Зач + Экз",0))</f>
        <v>0</v>
      </c>
      <c r="BG10" s="120"/>
      <c r="BH10" s="124">
        <f>COUNTIF($BY$25:$BY$139,"*7*")</f>
        <v>0</v>
      </c>
      <c r="BI10" s="47"/>
      <c r="BJ10" s="47"/>
      <c r="BK10" s="214">
        <f>IF(BH10+BH12+BH11&lt;M6,"Д &gt; Зач + Экз",IF(BH10+BH12+BH11&gt;E6,"Д &lt; Зач + Экз",0))</f>
        <v>0</v>
      </c>
      <c r="BL10" s="120"/>
      <c r="BM10" s="124">
        <f>COUNTIF($BY$25:$BY$139,"*8*")</f>
        <v>0</v>
      </c>
      <c r="BN10" s="47"/>
      <c r="BO10" s="47"/>
      <c r="BP10" s="214">
        <f>IF(BM10+BM12+BM11&lt;N6,"Д &gt; Зач + Экз",IF(BM10+BM12+BM11&gt;F6,"Д &lt; Зач + Экз",0))</f>
        <v>0</v>
      </c>
      <c r="BQ10" s="120"/>
      <c r="BR10" s="107"/>
      <c r="BT10" s="107"/>
    </row>
    <row r="11" spans="1:72" ht="12.75">
      <c r="A11" s="42"/>
      <c r="B11" s="42"/>
      <c r="C11" s="107"/>
      <c r="D11" s="479" t="s">
        <v>370</v>
      </c>
      <c r="E11" s="482"/>
      <c r="F11" s="408">
        <f>SUM(G11:N11)</f>
        <v>3</v>
      </c>
      <c r="G11" s="399">
        <f>COUNTIF($BZ$25:$BZ$139,"*1*")</f>
        <v>0</v>
      </c>
      <c r="H11" s="400">
        <f>COUNTIF($BZ$25:$BZ$139,"*2*")</f>
        <v>1</v>
      </c>
      <c r="I11" s="400">
        <f>COUNTIF($BZ$25:$BZ$139,"*3*")</f>
        <v>0</v>
      </c>
      <c r="J11" s="400">
        <f>COUNTIF($BZ$25:$BZ$139,"*4*")</f>
        <v>1</v>
      </c>
      <c r="K11" s="400">
        <f>COUNTIF($BZ$25:$BZ$139,"*5*")</f>
        <v>0</v>
      </c>
      <c r="L11" s="400">
        <f>COUNTIF($BZ$25:$BZ$139,"*6*")</f>
        <v>1</v>
      </c>
      <c r="M11" s="400">
        <f>COUNTIF($CB$25:$CB$139,"*7*")</f>
        <v>0</v>
      </c>
      <c r="N11" s="401">
        <f>COUNTIF($CB$25:$CB$139,"*8*")</f>
        <v>0</v>
      </c>
      <c r="O11" s="42"/>
      <c r="P11" s="43"/>
      <c r="Q11" s="44"/>
      <c r="R11" s="39"/>
      <c r="S11" s="39"/>
      <c r="T11" s="39"/>
      <c r="U11" s="44"/>
      <c r="V11" s="38" t="s">
        <v>128</v>
      </c>
      <c r="W11" s="119">
        <f>AD11+AI11+AN11+AS11+AX11+BC11+BH11+BM11</f>
        <v>3</v>
      </c>
      <c r="X11" s="243" t="s">
        <v>275</v>
      </c>
      <c r="Y11" s="232"/>
      <c r="Z11" s="232"/>
      <c r="AA11" s="235"/>
      <c r="AB11" s="234"/>
      <c r="AC11" s="244"/>
      <c r="AD11" s="226">
        <f>COUNTIF($BZ$25:$BZ$139,"*1*")</f>
        <v>0</v>
      </c>
      <c r="AE11" s="47"/>
      <c r="AF11" s="47"/>
      <c r="AG11" s="214"/>
      <c r="AH11" s="120"/>
      <c r="AI11" s="124">
        <f>COUNTIF($BZ$25:$BZ$139,"*2*")</f>
        <v>1</v>
      </c>
      <c r="AJ11" s="47"/>
      <c r="AK11" s="47"/>
      <c r="AL11" s="47"/>
      <c r="AM11" s="120"/>
      <c r="AN11" s="124">
        <f>COUNTIF($BZ$25:$BZ$139,"*3*")</f>
        <v>0</v>
      </c>
      <c r="AO11" s="47"/>
      <c r="AP11" s="47"/>
      <c r="AQ11" s="47"/>
      <c r="AR11" s="120"/>
      <c r="AS11" s="124">
        <f>COUNTIF($BZ$25:$BZ$139,"*4*")</f>
        <v>1</v>
      </c>
      <c r="AT11" s="47"/>
      <c r="AU11" s="47"/>
      <c r="AV11" s="47"/>
      <c r="AW11" s="120"/>
      <c r="AX11" s="124">
        <f>COUNTIF($BZ$25:$BZ$139,"*5*")</f>
        <v>0</v>
      </c>
      <c r="AY11" s="47"/>
      <c r="AZ11" s="47"/>
      <c r="BA11" s="47"/>
      <c r="BB11" s="120"/>
      <c r="BC11" s="124">
        <f>COUNTIF($BZ$25:$BZ$139,"*6*")</f>
        <v>1</v>
      </c>
      <c r="BD11" s="47"/>
      <c r="BE11" s="47"/>
      <c r="BF11" s="47"/>
      <c r="BG11" s="120"/>
      <c r="BH11" s="124">
        <f>COUNTIF($BZ$25:$BZ$139,"*7*")</f>
        <v>0</v>
      </c>
      <c r="BI11" s="47"/>
      <c r="BJ11" s="47"/>
      <c r="BK11" s="47"/>
      <c r="BL11" s="120"/>
      <c r="BM11" s="124">
        <f>COUNTIF($BZ$25:$BZ$139,"*8*")</f>
        <v>0</v>
      </c>
      <c r="BN11" s="47"/>
      <c r="BO11" s="47"/>
      <c r="BP11" s="47"/>
      <c r="BQ11" s="120"/>
      <c r="BR11" s="107"/>
      <c r="BT11" s="107"/>
    </row>
    <row r="12" spans="1:72" ht="12.75">
      <c r="A12" s="828" t="s">
        <v>504</v>
      </c>
      <c r="B12" s="828"/>
      <c r="C12" s="828"/>
      <c r="D12" s="479" t="s">
        <v>371</v>
      </c>
      <c r="E12" s="482"/>
      <c r="F12" s="408">
        <f>SUM(G12:N12)</f>
        <v>0</v>
      </c>
      <c r="G12" s="399">
        <f>COUNTIF($BX$25:$BX$139,"*1*")</f>
        <v>0</v>
      </c>
      <c r="H12" s="400">
        <f>COUNTIF($BX$25:$BX$139,"*2*")</f>
        <v>0</v>
      </c>
      <c r="I12" s="400">
        <f>COUNTIF($BX$24:$BX$139,"*3*")</f>
        <v>0</v>
      </c>
      <c r="J12" s="400">
        <f>COUNTIF($BX$25:$BX$139,"*4*")</f>
        <v>0</v>
      </c>
      <c r="K12" s="400">
        <f>COUNTIF($BX$25:$BX$139,"*5*")</f>
        <v>0</v>
      </c>
      <c r="L12" s="400">
        <f>COUNTIF($BX$25:$BX$139,"*6*")</f>
        <v>0</v>
      </c>
      <c r="M12" s="400">
        <f>COUNTIF($CB$25:$CB$139,"*7*")</f>
        <v>0</v>
      </c>
      <c r="N12" s="401">
        <f>COUNTIF($CB$25:$CB$139,"*8*")</f>
        <v>0</v>
      </c>
      <c r="O12" s="42"/>
      <c r="P12" s="43"/>
      <c r="Q12" s="44"/>
      <c r="R12" s="44"/>
      <c r="S12" s="44"/>
      <c r="T12" s="44"/>
      <c r="U12" s="44"/>
      <c r="V12" s="38" t="s">
        <v>128</v>
      </c>
      <c r="W12" s="118">
        <f>AD12+AI12+AN12+AS12+AX12+BC12+BH12+BM12</f>
        <v>0</v>
      </c>
      <c r="X12" s="243" t="s">
        <v>67</v>
      </c>
      <c r="Y12" s="236"/>
      <c r="Z12" s="236"/>
      <c r="AA12" s="45"/>
      <c r="AB12" s="237"/>
      <c r="AC12" s="245"/>
      <c r="AD12" s="227">
        <f>COUNTIF($BX$25:$BX$139,"*1*")</f>
        <v>0</v>
      </c>
      <c r="AE12" s="46">
        <f>'График УП'!$I$29</f>
        <v>3</v>
      </c>
      <c r="AF12" s="47"/>
      <c r="AG12" s="214" t="str">
        <f>IF(AD12&gt;AE12,"Много ЭКЗ",IF(AD12&lt;AE12,"Мало ЭКЗ",0))</f>
        <v>Мало ЭКЗ</v>
      </c>
      <c r="AH12" s="120"/>
      <c r="AI12" s="200">
        <f>COUNTIF($BX$25:$BX$139,"*2*")</f>
        <v>0</v>
      </c>
      <c r="AJ12" s="46">
        <f>'График УП'!$I$30</f>
        <v>4</v>
      </c>
      <c r="AK12" s="47"/>
      <c r="AL12" s="214" t="str">
        <f>IF(AI12&gt;AJ12,"Много ЭКЗ",IF(AI12&lt;AJ12,"Мало ЭКЗ",0))</f>
        <v>Мало ЭКЗ</v>
      </c>
      <c r="AM12" s="120"/>
      <c r="AN12" s="200">
        <f>COUNTIF($BX$24:$BX$139,"*3*")</f>
        <v>0</v>
      </c>
      <c r="AO12" s="46">
        <f>'График УП'!$I$31</f>
        <v>3</v>
      </c>
      <c r="AP12" s="47"/>
      <c r="AQ12" s="214" t="str">
        <f>IF(AN12&gt;AO12,"Много ЭКЗ",IF(AN12&lt;AO12,"Мало ЭКЗ",0))</f>
        <v>Мало ЭКЗ</v>
      </c>
      <c r="AR12" s="120"/>
      <c r="AS12" s="200">
        <f>COUNTIF($BX$25:$BX$139,"*4*")</f>
        <v>0</v>
      </c>
      <c r="AT12" s="46">
        <f>'График УП'!$I$32</f>
        <v>4</v>
      </c>
      <c r="AU12" s="47"/>
      <c r="AV12" s="214" t="str">
        <f>IF(AS12&gt;AT12,"Много ЭКЗ",IF(AS12&lt;AT12,"Мало ЭКЗ",0))</f>
        <v>Мало ЭКЗ</v>
      </c>
      <c r="AW12" s="120"/>
      <c r="AX12" s="200">
        <f>COUNTIF($BX$25:$BX$139,"*5*")</f>
        <v>0</v>
      </c>
      <c r="AY12" s="46">
        <f>'График УП'!$I$33</f>
        <v>3</v>
      </c>
      <c r="AZ12" s="47"/>
      <c r="BA12" s="214" t="str">
        <f>IF(AX12&gt;AY12,"Много ЭКЗ",IF(AX12&lt;AY12,"Мало ЭКЗ",0))</f>
        <v>Мало ЭКЗ</v>
      </c>
      <c r="BB12" s="120"/>
      <c r="BC12" s="200">
        <f>COUNTIF($BX$25:$BX$139,"*6*")</f>
        <v>0</v>
      </c>
      <c r="BD12" s="46">
        <f>'График УП'!$I$34</f>
        <v>4</v>
      </c>
      <c r="BE12" s="47"/>
      <c r="BF12" s="214" t="str">
        <f>IF(BC12&gt;BD12,"Много ЭКЗ",IF(BC12&lt;BD12,"Мало ЭКЗ",0))</f>
        <v>Мало ЭКЗ</v>
      </c>
      <c r="BG12" s="120"/>
      <c r="BH12" s="200">
        <f>COUNTIF($BX$25:$BX$139,"*7*")</f>
        <v>0</v>
      </c>
      <c r="BI12" s="46">
        <f>'График УП'!$I$35</f>
        <v>0</v>
      </c>
      <c r="BJ12" s="47"/>
      <c r="BK12" s="214">
        <f>IF(BH12&gt;BI12,"Много ЭКЗ",IF(BH12&lt;BI12,"Мало ЭКЗ",0))</f>
        <v>0</v>
      </c>
      <c r="BL12" s="120"/>
      <c r="BM12" s="200">
        <f>COUNTIF($BX$25:$BX$139,"*8*")</f>
        <v>0</v>
      </c>
      <c r="BN12" s="46">
        <f>'График УП'!$I$36</f>
        <v>0</v>
      </c>
      <c r="BO12" s="47"/>
      <c r="BP12" s="214">
        <f>IF(BM12&gt;BN12,"Много ЭКЗ",IF(BM12&lt;BN12,"Мало ЭКЗ",0))</f>
        <v>0</v>
      </c>
      <c r="BQ12" s="120"/>
      <c r="BR12" s="107"/>
      <c r="BT12" s="107"/>
    </row>
    <row r="13" spans="1:72" ht="12.75">
      <c r="A13" s="828"/>
      <c r="B13" s="828"/>
      <c r="C13" s="828"/>
      <c r="D13" s="483" t="s">
        <v>394</v>
      </c>
      <c r="E13" s="484"/>
      <c r="F13" s="402">
        <f>SUM(G13:N13)</f>
        <v>21</v>
      </c>
      <c r="G13" s="492">
        <f>'График УП'!$I$29</f>
        <v>3</v>
      </c>
      <c r="H13" s="493">
        <f>'График УП'!$I$30</f>
        <v>4</v>
      </c>
      <c r="I13" s="493">
        <f>'График УП'!$I$31</f>
        <v>3</v>
      </c>
      <c r="J13" s="493">
        <f>'График УП'!$I$32</f>
        <v>4</v>
      </c>
      <c r="K13" s="493">
        <f>'График УП'!$I$33</f>
        <v>3</v>
      </c>
      <c r="L13" s="493">
        <f>'График УП'!$I$34</f>
        <v>4</v>
      </c>
      <c r="M13" s="493">
        <f>'График УП'!$I$35</f>
        <v>0</v>
      </c>
      <c r="N13" s="494">
        <f>'График УП'!$I$36</f>
        <v>0</v>
      </c>
      <c r="O13" s="42"/>
      <c r="P13" s="43"/>
      <c r="Q13" s="44"/>
      <c r="R13" s="44"/>
      <c r="S13" s="44"/>
      <c r="T13" s="44"/>
      <c r="U13" s="44"/>
      <c r="V13" s="38" t="s">
        <v>128</v>
      </c>
      <c r="W13" s="376">
        <f>AD13+AI13+AN13+AS13+AX13+BC13+BH13+BM13</f>
        <v>4</v>
      </c>
      <c r="X13" s="375" t="s">
        <v>363</v>
      </c>
      <c r="Y13" s="238"/>
      <c r="Z13" s="238"/>
      <c r="AA13" s="45"/>
      <c r="AB13" s="237"/>
      <c r="AC13" s="245"/>
      <c r="AD13" s="226">
        <f>AD10+AD11+AD12</f>
        <v>0</v>
      </c>
      <c r="AE13" s="46"/>
      <c r="AF13" s="47"/>
      <c r="AG13" s="214"/>
      <c r="AH13" s="120"/>
      <c r="AI13" s="124">
        <f>AI10+AI11+AI12</f>
        <v>1</v>
      </c>
      <c r="AJ13" s="46"/>
      <c r="AK13" s="47"/>
      <c r="AL13" s="214"/>
      <c r="AM13" s="120"/>
      <c r="AN13" s="124">
        <f>AN10+AN11+AN12</f>
        <v>0</v>
      </c>
      <c r="AO13" s="46"/>
      <c r="AP13" s="47"/>
      <c r="AQ13" s="214"/>
      <c r="AR13" s="120"/>
      <c r="AS13" s="124">
        <f>AS10+AS11+AS12</f>
        <v>1</v>
      </c>
      <c r="AT13" s="46"/>
      <c r="AU13" s="47"/>
      <c r="AV13" s="214"/>
      <c r="AW13" s="120"/>
      <c r="AX13" s="124">
        <f>AX10+AX11+AX12</f>
        <v>0</v>
      </c>
      <c r="AY13" s="46"/>
      <c r="AZ13" s="47"/>
      <c r="BA13" s="214"/>
      <c r="BB13" s="120"/>
      <c r="BC13" s="124">
        <f>BC10+BC11+BC12</f>
        <v>2</v>
      </c>
      <c r="BD13" s="46"/>
      <c r="BE13" s="47"/>
      <c r="BF13" s="214"/>
      <c r="BG13" s="120"/>
      <c r="BH13" s="124">
        <f>BH10+BH11+BH12</f>
        <v>0</v>
      </c>
      <c r="BI13" s="46"/>
      <c r="BJ13" s="47"/>
      <c r="BK13" s="214"/>
      <c r="BL13" s="120"/>
      <c r="BM13" s="124">
        <f>BM10+BM11+BM12</f>
        <v>0</v>
      </c>
      <c r="BN13" s="46"/>
      <c r="BO13" s="47"/>
      <c r="BP13" s="214"/>
      <c r="BQ13" s="120"/>
      <c r="BR13" s="107"/>
      <c r="BT13" s="107"/>
    </row>
    <row r="14" spans="1:72" ht="12.75">
      <c r="A14" s="828"/>
      <c r="B14" s="828"/>
      <c r="C14" s="828"/>
      <c r="D14" s="485" t="s">
        <v>372</v>
      </c>
      <c r="E14" s="486"/>
      <c r="F14" s="403">
        <f>F23+F46+F79+F132+F134+F140</f>
        <v>22</v>
      </c>
      <c r="G14" s="404">
        <f>G23+G46+G79+G132+G134+G140</f>
        <v>0</v>
      </c>
      <c r="H14" s="404">
        <f aca="true" t="shared" si="1" ref="H14:M14">H23+H46+H79+H132+H134+H140</f>
        <v>2</v>
      </c>
      <c r="I14" s="404">
        <f t="shared" si="1"/>
        <v>0</v>
      </c>
      <c r="J14" s="404">
        <f t="shared" si="1"/>
        <v>3</v>
      </c>
      <c r="K14" s="404">
        <f t="shared" si="1"/>
        <v>0</v>
      </c>
      <c r="L14" s="404">
        <f t="shared" si="1"/>
        <v>5</v>
      </c>
      <c r="M14" s="404">
        <f t="shared" si="1"/>
        <v>12</v>
      </c>
      <c r="N14" s="405">
        <f>N23+N46+N79+N132+N134+N140</f>
        <v>0</v>
      </c>
      <c r="O14" s="34"/>
      <c r="P14" s="96"/>
      <c r="Q14" s="98"/>
      <c r="R14" s="163" t="s">
        <v>361</v>
      </c>
      <c r="S14" s="163"/>
      <c r="T14" s="163"/>
      <c r="U14" s="163"/>
      <c r="V14" s="163"/>
      <c r="W14" s="254">
        <f>'График УП'!$BI$43</f>
        <v>12</v>
      </c>
      <c r="X14" s="241" t="s">
        <v>365</v>
      </c>
      <c r="Y14" s="228"/>
      <c r="Z14" s="228"/>
      <c r="AA14" s="228"/>
      <c r="AB14" s="239"/>
      <c r="AC14" s="246"/>
      <c r="AD14" s="49">
        <f>SUM(AD25:AG131)</f>
        <v>0</v>
      </c>
      <c r="AE14" s="49"/>
      <c r="AF14" s="49"/>
      <c r="AG14" s="49" t="str">
        <f>IF(AD14&gt;$W$14,"Час/нед  &gt;  "&amp;$W$14,IF(AD14&lt;$W$14,"Час/нед&lt;"&amp;$W$14,0))</f>
        <v>Час/нед&lt;12</v>
      </c>
      <c r="AH14" s="121"/>
      <c r="AI14" s="125">
        <f>SUM(AI25:AL131)</f>
        <v>0</v>
      </c>
      <c r="AJ14" s="49"/>
      <c r="AK14" s="49"/>
      <c r="AL14" s="49" t="str">
        <f>IF(AI14&gt;$W$14,"Час/нед&gt;"&amp;$W$14,IF(AI14&lt;$W$14,"Час/нед&lt;"&amp;$W$14,0))</f>
        <v>Час/нед&lt;12</v>
      </c>
      <c r="AM14" s="121"/>
      <c r="AN14" s="125">
        <f>SUM(AN25:AQ131)</f>
        <v>0</v>
      </c>
      <c r="AO14" s="49"/>
      <c r="AP14" s="49"/>
      <c r="AQ14" s="49" t="str">
        <f>IF(AN14&gt;$W$14,"Час/нед&gt;"&amp;$W$14,IF(AN14&lt;$W$14,"Час/нед&lt;"&amp;$W$14,0))</f>
        <v>Час/нед&lt;12</v>
      </c>
      <c r="AR14" s="121"/>
      <c r="AS14" s="125">
        <f>SUM(AS25:AV131)</f>
        <v>0</v>
      </c>
      <c r="AT14" s="49"/>
      <c r="AU14" s="49"/>
      <c r="AV14" s="49" t="str">
        <f>IF(AS14&gt;$W$14,"Час/нед&gt;"&amp;$W$14,IF(AS14&lt;$W$14,"Час/нед&lt;"&amp;$W$14,0))</f>
        <v>Час/нед&lt;12</v>
      </c>
      <c r="AW14" s="121"/>
      <c r="AX14" s="125">
        <f>SUM(AX25:BA131)</f>
        <v>0</v>
      </c>
      <c r="AY14" s="49"/>
      <c r="AZ14" s="49"/>
      <c r="BA14" s="49" t="str">
        <f>IF(AX14&gt;$W$14,"Час/нед&gt;"&amp;$W$14,IF(AX14&lt;$W$14,"Час/нед&lt;"&amp;$W$14,0))</f>
        <v>Час/нед&lt;12</v>
      </c>
      <c r="BB14" s="121"/>
      <c r="BC14" s="125">
        <f>SUM(BC25:BF131)</f>
        <v>0</v>
      </c>
      <c r="BD14" s="49"/>
      <c r="BE14" s="49"/>
      <c r="BF14" s="49" t="str">
        <f>IF(BC14&gt;$W$14,"Час/нед&gt;"&amp;$W$14,IF(BC14&lt;$W$14,"Час/нед&lt;"&amp;$W$14,0))</f>
        <v>Час/нед&lt;12</v>
      </c>
      <c r="BG14" s="121"/>
      <c r="BH14" s="125">
        <f>SUM(BH25:BK131)</f>
        <v>0</v>
      </c>
      <c r="BI14" s="49"/>
      <c r="BJ14" s="49"/>
      <c r="BK14" s="49" t="str">
        <f>IF(BH14&gt;$W$14,"Час/нед&gt;"&amp;$W$14,IF(BH14&lt;$W$14,"Час/нед&lt;"&amp;$W$14,0))</f>
        <v>Час/нед&lt;12</v>
      </c>
      <c r="BL14" s="121"/>
      <c r="BM14" s="125">
        <f>SUM(BM25:BP131)</f>
        <v>0</v>
      </c>
      <c r="BN14" s="49"/>
      <c r="BO14" s="49"/>
      <c r="BP14" s="49" t="str">
        <f>IF(BM14&gt;$W$14,"Час/нед&gt;"&amp;$W$14,IF(BM14&lt;$W$14,"Час/нед&lt;"&amp;$W$14,0))</f>
        <v>Час/нед&lt;12</v>
      </c>
      <c r="BQ14" s="121"/>
      <c r="BR14" s="107"/>
      <c r="BT14" s="107"/>
    </row>
    <row r="15" spans="1:72" ht="13.5" thickBot="1">
      <c r="A15" s="828"/>
      <c r="B15" s="828"/>
      <c r="C15" s="828"/>
      <c r="D15" s="487" t="s">
        <v>373</v>
      </c>
      <c r="E15" s="488"/>
      <c r="F15" s="495">
        <f>SUM(G15:N15)</f>
        <v>240</v>
      </c>
      <c r="G15" s="496">
        <f>G22</f>
        <v>36</v>
      </c>
      <c r="H15" s="497">
        <f aca="true" t="shared" si="2" ref="H15:N15">H22</f>
        <v>39</v>
      </c>
      <c r="I15" s="497">
        <f t="shared" si="2"/>
        <v>36</v>
      </c>
      <c r="J15" s="497">
        <f t="shared" si="2"/>
        <v>41</v>
      </c>
      <c r="K15" s="497">
        <f t="shared" si="2"/>
        <v>36</v>
      </c>
      <c r="L15" s="497">
        <f t="shared" si="2"/>
        <v>40</v>
      </c>
      <c r="M15" s="497">
        <f t="shared" si="2"/>
        <v>12</v>
      </c>
      <c r="N15" s="498">
        <f t="shared" si="2"/>
        <v>0</v>
      </c>
      <c r="O15" s="50"/>
      <c r="P15" s="50"/>
      <c r="Q15" s="51"/>
      <c r="R15" s="51"/>
      <c r="S15" s="51"/>
      <c r="T15" s="51"/>
      <c r="U15" s="51"/>
      <c r="V15" s="51"/>
      <c r="W15" s="39"/>
      <c r="X15" s="247" t="s">
        <v>364</v>
      </c>
      <c r="Y15" s="248"/>
      <c r="Z15" s="248"/>
      <c r="AA15" s="248"/>
      <c r="AB15" s="249"/>
      <c r="AC15" s="250"/>
      <c r="AD15" s="122">
        <f>(SUM(AD25:AG143)*AD21+SUM(AH25:AH143)+AD12*36)/'График УП'!$AS29</f>
        <v>0</v>
      </c>
      <c r="AE15" s="122"/>
      <c r="AF15" s="122"/>
      <c r="AG15" s="122" t="str">
        <f>IF(AD15&gt;54,"Час/нед&gt;54",IF(AD15&lt;54,"Час/нед&lt;54",0))</f>
        <v>Час/нед&lt;54</v>
      </c>
      <c r="AH15" s="123"/>
      <c r="AI15" s="126">
        <f>(SUM(AI25:AL143)*AI21+SUM(AM25:AM143)+AI12*36)/'График УП'!$AS30</f>
        <v>3</v>
      </c>
      <c r="AJ15" s="122"/>
      <c r="AK15" s="122"/>
      <c r="AL15" s="122" t="str">
        <f>IF(AI15&gt;54,"Час/нед&gt;54",IF(AI15&lt;54,"Час/нед&lt;54",0))</f>
        <v>Час/нед&lt;54</v>
      </c>
      <c r="AM15" s="123"/>
      <c r="AN15" s="126">
        <f>(SUM(AN25:AQ143)*AN21+SUM(AR25:AR143)+AN12*36)/'График УП'!$AS31</f>
        <v>0</v>
      </c>
      <c r="AO15" s="122"/>
      <c r="AP15" s="122"/>
      <c r="AQ15" s="122" t="str">
        <f>IF(AN15&gt;54,"Час/нед&gt;54",IF(AN15&lt;54,"Час/нед&lt;54",0))</f>
        <v>Час/нед&lt;54</v>
      </c>
      <c r="AR15" s="123"/>
      <c r="AS15" s="126">
        <f>(SUM(AS25:AV143)*AS21+SUM(AW25:AW143)+AS12*36)/'График УП'!$AS32</f>
        <v>4.5</v>
      </c>
      <c r="AT15" s="122"/>
      <c r="AU15" s="122"/>
      <c r="AV15" s="122" t="str">
        <f>IF(AS15&gt;54,"Час/нед&gt;54",IF(AS15&lt;54,"Час/нед&lt;54",0))</f>
        <v>Час/нед&lt;54</v>
      </c>
      <c r="AW15" s="123"/>
      <c r="AX15" s="126">
        <f>(SUM(AX25:BA143)*AX21+SUM(BB25:BB143)+AX12*36)/'График УП'!$AS33</f>
        <v>0</v>
      </c>
      <c r="AY15" s="122"/>
      <c r="AZ15" s="122"/>
      <c r="BA15" s="122" t="str">
        <f>IF(AX15&gt;54,"Час/нед&gt;54",IF(AX15&lt;54,"Час/нед&lt;54",0))</f>
        <v>Час/нед&lt;54</v>
      </c>
      <c r="BB15" s="123"/>
      <c r="BC15" s="126">
        <f>(SUM(BC25:BF143)*BC21+SUM(BG25:BG143)+BC12*36)/'График УП'!$AS34</f>
        <v>27.833333333333332</v>
      </c>
      <c r="BD15" s="122"/>
      <c r="BE15" s="122"/>
      <c r="BF15" s="122" t="str">
        <f>IF(BC15&gt;54,"Час/нед&gt;54",IF(BC15&lt;54,"Час/нед&lt;54",0))</f>
        <v>Час/нед&lt;54</v>
      </c>
      <c r="BG15" s="123"/>
      <c r="BH15" s="126">
        <f>(SUM(BH25:BK143)*BH21+SUM(BL25:BL143)+BH12*36)/'График УП'!$AS35</f>
        <v>24</v>
      </c>
      <c r="BI15" s="122"/>
      <c r="BJ15" s="122"/>
      <c r="BK15" s="122" t="str">
        <f>IF(BH15&gt;54,"Час/нед&gt;54",IF(BH15&lt;54,"Час/нед&lt;54",0))</f>
        <v>Час/нед&lt;54</v>
      </c>
      <c r="BL15" s="123"/>
      <c r="BM15" s="126" t="e">
        <f>(SUM(BM25:BP143)*BM21+SUM(BQ25:BQ143)+BM12*36)/'График УП'!$AS36</f>
        <v>#DIV/0!</v>
      </c>
      <c r="BN15" s="122"/>
      <c r="BO15" s="122"/>
      <c r="BP15" s="122" t="e">
        <f>IF(BM15&gt;54,"Час/нед&gt;54",IF(BM15&lt;54,"Час/нед&lt;54",0))</f>
        <v>#DIV/0!</v>
      </c>
      <c r="BQ15" s="123"/>
      <c r="BR15" s="107"/>
      <c r="BT15" s="107"/>
    </row>
    <row r="16" spans="1:72" ht="5.25" customHeight="1" thickBot="1">
      <c r="A16" s="96"/>
      <c r="B16" s="96"/>
      <c r="C16" s="35"/>
      <c r="D16" s="34"/>
      <c r="E16" s="36"/>
      <c r="F16" s="37"/>
      <c r="G16" s="101"/>
      <c r="H16" s="101"/>
      <c r="I16" s="101"/>
      <c r="J16" s="101"/>
      <c r="K16" s="101"/>
      <c r="L16" s="101"/>
      <c r="M16" s="101"/>
      <c r="N16" s="101"/>
      <c r="O16" s="96"/>
      <c r="P16" s="96"/>
      <c r="Q16" s="98"/>
      <c r="R16" s="98"/>
      <c r="S16" s="98"/>
      <c r="T16" s="98"/>
      <c r="U16" s="98"/>
      <c r="V16" s="98"/>
      <c r="W16" s="105"/>
      <c r="X16" s="35"/>
      <c r="Y16" s="35"/>
      <c r="Z16" s="35"/>
      <c r="AA16" s="35"/>
      <c r="AB16" s="102"/>
      <c r="AC16" s="102"/>
      <c r="AD16" s="108"/>
      <c r="AE16" s="34"/>
      <c r="AF16" s="76"/>
      <c r="AG16" s="34"/>
      <c r="AH16" s="76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103"/>
      <c r="BT16" s="103"/>
    </row>
    <row r="17" spans="1:72" ht="13.5" customHeight="1" thickBot="1">
      <c r="A17" s="869" t="s">
        <v>68</v>
      </c>
      <c r="B17" s="872" t="s">
        <v>69</v>
      </c>
      <c r="C17" s="451"/>
      <c r="D17" s="452"/>
      <c r="E17" s="864" t="s">
        <v>396</v>
      </c>
      <c r="F17" s="865"/>
      <c r="G17" s="865"/>
      <c r="H17" s="865"/>
      <c r="I17" s="865"/>
      <c r="J17" s="865"/>
      <c r="K17" s="865"/>
      <c r="L17" s="865"/>
      <c r="M17" s="865"/>
      <c r="N17" s="865"/>
      <c r="O17" s="453"/>
      <c r="P17" s="454"/>
      <c r="Q17" s="898" t="s">
        <v>1</v>
      </c>
      <c r="R17" s="899"/>
      <c r="S17" s="899"/>
      <c r="T17" s="899"/>
      <c r="U17" s="899"/>
      <c r="V17" s="900"/>
      <c r="W17" s="843" t="s">
        <v>2</v>
      </c>
      <c r="X17" s="844"/>
      <c r="Y17" s="844"/>
      <c r="Z17" s="875" t="s">
        <v>99</v>
      </c>
      <c r="AA17" s="850" t="s">
        <v>16</v>
      </c>
      <c r="AB17" s="829" t="s">
        <v>346</v>
      </c>
      <c r="AC17" s="830"/>
      <c r="AD17" s="429"/>
      <c r="AE17" s="430"/>
      <c r="AF17" s="430"/>
      <c r="AG17" s="430"/>
      <c r="AH17" s="430"/>
      <c r="AI17" s="430"/>
      <c r="AJ17" s="430"/>
      <c r="AK17" s="430"/>
      <c r="AL17" s="430"/>
      <c r="AM17" s="431"/>
      <c r="AN17" s="429"/>
      <c r="AO17" s="430"/>
      <c r="AP17" s="430"/>
      <c r="AQ17" s="430"/>
      <c r="AR17" s="430"/>
      <c r="AS17" s="430"/>
      <c r="AT17" s="430"/>
      <c r="AU17" s="430"/>
      <c r="AV17" s="430"/>
      <c r="AW17" s="431"/>
      <c r="AX17" s="429"/>
      <c r="AY17" s="430"/>
      <c r="AZ17" s="430"/>
      <c r="BA17" s="438" t="s">
        <v>18</v>
      </c>
      <c r="BB17" s="438"/>
      <c r="BC17" s="438"/>
      <c r="BD17" s="438"/>
      <c r="BE17" s="438"/>
      <c r="BF17" s="438"/>
      <c r="BG17" s="439"/>
      <c r="BH17" s="440"/>
      <c r="BI17" s="430"/>
      <c r="BJ17" s="430"/>
      <c r="BK17" s="430"/>
      <c r="BL17" s="430"/>
      <c r="BM17" s="430"/>
      <c r="BN17" s="430"/>
      <c r="BO17" s="430"/>
      <c r="BP17" s="430"/>
      <c r="BQ17" s="431"/>
      <c r="BR17" s="109"/>
      <c r="BT17" s="109"/>
    </row>
    <row r="18" spans="1:72" ht="13.5" customHeight="1" thickBot="1">
      <c r="A18" s="870"/>
      <c r="B18" s="873"/>
      <c r="C18" s="455"/>
      <c r="D18" s="456"/>
      <c r="E18" s="866"/>
      <c r="F18" s="867"/>
      <c r="G18" s="867"/>
      <c r="H18" s="867"/>
      <c r="I18" s="867"/>
      <c r="J18" s="867"/>
      <c r="K18" s="867"/>
      <c r="L18" s="867"/>
      <c r="M18" s="867"/>
      <c r="N18" s="867"/>
      <c r="O18" s="884" t="s">
        <v>113</v>
      </c>
      <c r="P18" s="885"/>
      <c r="Q18" s="895" t="s">
        <v>74</v>
      </c>
      <c r="R18" s="896"/>
      <c r="S18" s="896"/>
      <c r="T18" s="896"/>
      <c r="U18" s="897"/>
      <c r="V18" s="457" t="s">
        <v>357</v>
      </c>
      <c r="W18" s="845" t="s">
        <v>72</v>
      </c>
      <c r="X18" s="846"/>
      <c r="Y18" s="846"/>
      <c r="Z18" s="876"/>
      <c r="AA18" s="851"/>
      <c r="AB18" s="831"/>
      <c r="AC18" s="832"/>
      <c r="AD18" s="441"/>
      <c r="AE18" s="442"/>
      <c r="AF18" s="442"/>
      <c r="AG18" s="442"/>
      <c r="AH18" s="442"/>
      <c r="AI18" s="596" t="s">
        <v>61</v>
      </c>
      <c r="AJ18" s="442"/>
      <c r="AK18" s="442"/>
      <c r="AL18" s="442"/>
      <c r="AM18" s="443"/>
      <c r="AN18" s="444"/>
      <c r="AO18" s="445"/>
      <c r="AP18" s="445"/>
      <c r="AQ18" s="445"/>
      <c r="AR18" s="445"/>
      <c r="AS18" s="446" t="s">
        <v>60</v>
      </c>
      <c r="AT18" s="447"/>
      <c r="AU18" s="447"/>
      <c r="AV18" s="447"/>
      <c r="AW18" s="448"/>
      <c r="AX18" s="444"/>
      <c r="AY18" s="446"/>
      <c r="AZ18" s="446"/>
      <c r="BA18" s="446"/>
      <c r="BB18" s="446"/>
      <c r="BC18" s="446" t="s">
        <v>59</v>
      </c>
      <c r="BD18" s="447"/>
      <c r="BE18" s="447"/>
      <c r="BF18" s="447"/>
      <c r="BG18" s="448"/>
      <c r="BH18" s="444"/>
      <c r="BI18" s="446"/>
      <c r="BJ18" s="446"/>
      <c r="BK18" s="446"/>
      <c r="BL18" s="446"/>
      <c r="BM18" s="446" t="s">
        <v>58</v>
      </c>
      <c r="BN18" s="447"/>
      <c r="BO18" s="447"/>
      <c r="BP18" s="447"/>
      <c r="BQ18" s="448"/>
      <c r="BR18" s="110"/>
      <c r="BT18" s="110"/>
    </row>
    <row r="19" spans="1:72" ht="13.5" customHeight="1" thickBot="1">
      <c r="A19" s="870"/>
      <c r="B19" s="873"/>
      <c r="C19" s="458"/>
      <c r="D19" s="459"/>
      <c r="E19" s="866"/>
      <c r="F19" s="867"/>
      <c r="G19" s="867"/>
      <c r="H19" s="867"/>
      <c r="I19" s="867"/>
      <c r="J19" s="867"/>
      <c r="K19" s="867"/>
      <c r="L19" s="867"/>
      <c r="M19" s="867"/>
      <c r="N19" s="867"/>
      <c r="O19" s="833" t="s">
        <v>112</v>
      </c>
      <c r="P19" s="834"/>
      <c r="Q19" s="877" t="s">
        <v>73</v>
      </c>
      <c r="R19" s="878"/>
      <c r="S19" s="878"/>
      <c r="T19" s="878"/>
      <c r="U19" s="879"/>
      <c r="V19" s="455" t="s">
        <v>73</v>
      </c>
      <c r="W19" s="854" t="s">
        <v>319</v>
      </c>
      <c r="X19" s="855"/>
      <c r="Y19" s="855"/>
      <c r="Z19" s="876"/>
      <c r="AA19" s="851"/>
      <c r="AB19" s="831"/>
      <c r="AC19" s="832"/>
      <c r="AD19" s="821" t="s">
        <v>4</v>
      </c>
      <c r="AE19" s="821"/>
      <c r="AF19" s="821"/>
      <c r="AG19" s="821"/>
      <c r="AH19" s="822"/>
      <c r="AI19" s="820" t="s">
        <v>5</v>
      </c>
      <c r="AJ19" s="821"/>
      <c r="AK19" s="821"/>
      <c r="AL19" s="821"/>
      <c r="AM19" s="822"/>
      <c r="AN19" s="820" t="s">
        <v>6</v>
      </c>
      <c r="AO19" s="821"/>
      <c r="AP19" s="821"/>
      <c r="AQ19" s="821"/>
      <c r="AR19" s="822"/>
      <c r="AS19" s="820" t="s">
        <v>7</v>
      </c>
      <c r="AT19" s="821"/>
      <c r="AU19" s="821"/>
      <c r="AV19" s="821"/>
      <c r="AW19" s="822"/>
      <c r="AX19" s="820" t="s">
        <v>8</v>
      </c>
      <c r="AY19" s="821"/>
      <c r="AZ19" s="821"/>
      <c r="BA19" s="821"/>
      <c r="BB19" s="822"/>
      <c r="BC19" s="820" t="s">
        <v>9</v>
      </c>
      <c r="BD19" s="821"/>
      <c r="BE19" s="821"/>
      <c r="BF19" s="821"/>
      <c r="BG19" s="822"/>
      <c r="BH19" s="889" t="s">
        <v>10</v>
      </c>
      <c r="BI19" s="890"/>
      <c r="BJ19" s="890"/>
      <c r="BK19" s="890"/>
      <c r="BL19" s="891"/>
      <c r="BM19" s="889" t="s">
        <v>11</v>
      </c>
      <c r="BN19" s="890"/>
      <c r="BO19" s="890"/>
      <c r="BP19" s="890"/>
      <c r="BQ19" s="891"/>
      <c r="BR19" s="111"/>
      <c r="BT19" s="111"/>
    </row>
    <row r="20" spans="1:72" ht="12" customHeight="1" thickBot="1">
      <c r="A20" s="871"/>
      <c r="B20" s="874"/>
      <c r="C20" s="460"/>
      <c r="D20" s="456"/>
      <c r="E20" s="859" t="s">
        <v>320</v>
      </c>
      <c r="F20" s="861" t="s">
        <v>321</v>
      </c>
      <c r="G20" s="863" t="s">
        <v>108</v>
      </c>
      <c r="H20" s="863"/>
      <c r="I20" s="863"/>
      <c r="J20" s="863"/>
      <c r="K20" s="863"/>
      <c r="L20" s="863"/>
      <c r="M20" s="863"/>
      <c r="N20" s="863"/>
      <c r="O20" s="860" t="s">
        <v>320</v>
      </c>
      <c r="P20" s="882" t="s">
        <v>321</v>
      </c>
      <c r="Q20" s="886" t="s">
        <v>3</v>
      </c>
      <c r="R20" s="892" t="s">
        <v>308</v>
      </c>
      <c r="S20" s="892" t="s">
        <v>358</v>
      </c>
      <c r="T20" s="892" t="s">
        <v>306</v>
      </c>
      <c r="U20" s="892" t="s">
        <v>305</v>
      </c>
      <c r="V20" s="901" t="s">
        <v>3</v>
      </c>
      <c r="W20" s="856" t="s">
        <v>359</v>
      </c>
      <c r="X20" s="847" t="s">
        <v>360</v>
      </c>
      <c r="Y20" s="847" t="s">
        <v>503</v>
      </c>
      <c r="Z20" s="852" t="s">
        <v>368</v>
      </c>
      <c r="AA20" s="852" t="s">
        <v>368</v>
      </c>
      <c r="AB20" s="852" t="s">
        <v>345</v>
      </c>
      <c r="AC20" s="841" t="s">
        <v>368</v>
      </c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  <c r="AW20" s="449"/>
      <c r="AX20" s="449"/>
      <c r="AY20" s="450" t="s">
        <v>70</v>
      </c>
      <c r="AZ20" s="450"/>
      <c r="BA20" s="450"/>
      <c r="BB20" s="450"/>
      <c r="BC20" s="450"/>
      <c r="BD20" s="450"/>
      <c r="BE20" s="450"/>
      <c r="BF20" s="450"/>
      <c r="BG20" s="450"/>
      <c r="BH20" s="450"/>
      <c r="BI20" s="450"/>
      <c r="BJ20" s="450"/>
      <c r="BK20" s="450"/>
      <c r="BL20" s="450"/>
      <c r="BM20" s="450"/>
      <c r="BN20" s="450"/>
      <c r="BO20" s="450"/>
      <c r="BP20" s="450"/>
      <c r="BQ20" s="450"/>
      <c r="BR20" s="111"/>
      <c r="BT20" s="111"/>
    </row>
    <row r="21" spans="1:72" ht="10.5" customHeight="1">
      <c r="A21" s="880" t="s">
        <v>114</v>
      </c>
      <c r="B21" s="881"/>
      <c r="C21" s="460" t="s">
        <v>0</v>
      </c>
      <c r="D21" s="456" t="s">
        <v>19</v>
      </c>
      <c r="E21" s="859"/>
      <c r="F21" s="861"/>
      <c r="G21" s="461">
        <v>1</v>
      </c>
      <c r="H21" s="461">
        <v>2</v>
      </c>
      <c r="I21" s="461">
        <v>3</v>
      </c>
      <c r="J21" s="461">
        <v>4</v>
      </c>
      <c r="K21" s="461">
        <v>5</v>
      </c>
      <c r="L21" s="461">
        <v>6</v>
      </c>
      <c r="M21" s="461">
        <v>7</v>
      </c>
      <c r="N21" s="461">
        <v>8</v>
      </c>
      <c r="O21" s="868"/>
      <c r="P21" s="883"/>
      <c r="Q21" s="887"/>
      <c r="R21" s="893"/>
      <c r="S21" s="893"/>
      <c r="T21" s="893"/>
      <c r="U21" s="893"/>
      <c r="V21" s="902"/>
      <c r="W21" s="857"/>
      <c r="X21" s="848"/>
      <c r="Y21" s="848"/>
      <c r="Z21" s="852"/>
      <c r="AA21" s="852"/>
      <c r="AB21" s="852"/>
      <c r="AC21" s="841"/>
      <c r="AD21" s="462">
        <f>'График УП'!$F$29</f>
        <v>18</v>
      </c>
      <c r="AE21" s="463">
        <f>AD21</f>
        <v>18</v>
      </c>
      <c r="AF21" s="463">
        <f>AE21</f>
        <v>18</v>
      </c>
      <c r="AG21" s="463">
        <f>AF21</f>
        <v>18</v>
      </c>
      <c r="AH21" s="464">
        <f>AG21</f>
        <v>18</v>
      </c>
      <c r="AI21" s="465">
        <f>'График УП'!$F$30</f>
        <v>19</v>
      </c>
      <c r="AJ21" s="463">
        <f>AI21</f>
        <v>19</v>
      </c>
      <c r="AK21" s="463">
        <f>AJ21</f>
        <v>19</v>
      </c>
      <c r="AL21" s="463">
        <f>AK21</f>
        <v>19</v>
      </c>
      <c r="AM21" s="464">
        <f>AL21</f>
        <v>19</v>
      </c>
      <c r="AN21" s="465">
        <f>'График УП'!$F$31</f>
        <v>18</v>
      </c>
      <c r="AO21" s="463">
        <f>AN21</f>
        <v>18</v>
      </c>
      <c r="AP21" s="463">
        <f>AO21</f>
        <v>18</v>
      </c>
      <c r="AQ21" s="463">
        <f>AP21</f>
        <v>18</v>
      </c>
      <c r="AR21" s="464">
        <f>AQ21</f>
        <v>18</v>
      </c>
      <c r="AS21" s="465">
        <f>'График УП'!$F$32</f>
        <v>19</v>
      </c>
      <c r="AT21" s="463">
        <f>AS21</f>
        <v>19</v>
      </c>
      <c r="AU21" s="463">
        <f>AT21</f>
        <v>19</v>
      </c>
      <c r="AV21" s="463">
        <f>AU21</f>
        <v>19</v>
      </c>
      <c r="AW21" s="464">
        <f>AV21</f>
        <v>19</v>
      </c>
      <c r="AX21" s="465">
        <f>'График УП'!$F$33</f>
        <v>17</v>
      </c>
      <c r="AY21" s="463">
        <f>AX21</f>
        <v>17</v>
      </c>
      <c r="AZ21" s="463">
        <f>AY21</f>
        <v>17</v>
      </c>
      <c r="BA21" s="463">
        <f>AZ21</f>
        <v>17</v>
      </c>
      <c r="BB21" s="464">
        <f>BA21</f>
        <v>17</v>
      </c>
      <c r="BC21" s="465">
        <f>'График УП'!$F$34</f>
        <v>17</v>
      </c>
      <c r="BD21" s="463">
        <f>BC21</f>
        <v>17</v>
      </c>
      <c r="BE21" s="463">
        <f>BD21</f>
        <v>17</v>
      </c>
      <c r="BF21" s="463">
        <f>BE21</f>
        <v>17</v>
      </c>
      <c r="BG21" s="464">
        <f>BF21</f>
        <v>17</v>
      </c>
      <c r="BH21" s="465">
        <f>'График УП'!$AD$35</f>
        <v>18</v>
      </c>
      <c r="BI21" s="463">
        <f>BH21</f>
        <v>18</v>
      </c>
      <c r="BJ21" s="463">
        <f>BI21</f>
        <v>18</v>
      </c>
      <c r="BK21" s="463">
        <f>BJ21</f>
        <v>18</v>
      </c>
      <c r="BL21" s="464">
        <f>BK21</f>
        <v>18</v>
      </c>
      <c r="BM21" s="465">
        <f>'График УП'!$F$36</f>
        <v>0</v>
      </c>
      <c r="BN21" s="463">
        <f>BM21</f>
        <v>0</v>
      </c>
      <c r="BO21" s="463">
        <f>BN21</f>
        <v>0</v>
      </c>
      <c r="BP21" s="463">
        <f>BO21</f>
        <v>0</v>
      </c>
      <c r="BQ21" s="464">
        <f>BP21</f>
        <v>0</v>
      </c>
      <c r="BR21" s="111"/>
      <c r="BT21" s="111"/>
    </row>
    <row r="22" spans="1:81" ht="24" customHeight="1" thickBot="1">
      <c r="A22" s="466"/>
      <c r="B22" s="467"/>
      <c r="C22" s="460"/>
      <c r="D22" s="456"/>
      <c r="E22" s="860"/>
      <c r="F22" s="862"/>
      <c r="G22" s="468">
        <f>'График УП'!AP29</f>
        <v>36</v>
      </c>
      <c r="H22" s="468">
        <f>'График УП'!AP30</f>
        <v>39</v>
      </c>
      <c r="I22" s="468">
        <f>'График УП'!AP31</f>
        <v>36</v>
      </c>
      <c r="J22" s="468">
        <f>'График УП'!AP32</f>
        <v>41</v>
      </c>
      <c r="K22" s="468">
        <f>'График УП'!AP33</f>
        <v>36</v>
      </c>
      <c r="L22" s="468">
        <f>'График УП'!AP34</f>
        <v>40</v>
      </c>
      <c r="M22" s="468">
        <f>'График УП'!AP35</f>
        <v>12</v>
      </c>
      <c r="N22" s="468">
        <f>'График УП'!AP36</f>
        <v>0</v>
      </c>
      <c r="O22" s="868"/>
      <c r="P22" s="883"/>
      <c r="Q22" s="888"/>
      <c r="R22" s="894"/>
      <c r="S22" s="894"/>
      <c r="T22" s="894"/>
      <c r="U22" s="894"/>
      <c r="V22" s="903"/>
      <c r="W22" s="858"/>
      <c r="X22" s="849"/>
      <c r="Y22" s="849"/>
      <c r="Z22" s="853"/>
      <c r="AA22" s="853"/>
      <c r="AB22" s="853"/>
      <c r="AC22" s="842"/>
      <c r="AD22" s="469" t="s">
        <v>87</v>
      </c>
      <c r="AE22" s="470" t="s">
        <v>71</v>
      </c>
      <c r="AF22" s="470" t="s">
        <v>96</v>
      </c>
      <c r="AG22" s="470" t="s">
        <v>97</v>
      </c>
      <c r="AH22" s="471" t="s">
        <v>98</v>
      </c>
      <c r="AI22" s="472" t="s">
        <v>87</v>
      </c>
      <c r="AJ22" s="473" t="s">
        <v>71</v>
      </c>
      <c r="AK22" s="473" t="s">
        <v>96</v>
      </c>
      <c r="AL22" s="473" t="s">
        <v>97</v>
      </c>
      <c r="AM22" s="474" t="s">
        <v>98</v>
      </c>
      <c r="AN22" s="472" t="s">
        <v>87</v>
      </c>
      <c r="AO22" s="473" t="s">
        <v>71</v>
      </c>
      <c r="AP22" s="473" t="s">
        <v>96</v>
      </c>
      <c r="AQ22" s="473" t="s">
        <v>97</v>
      </c>
      <c r="AR22" s="474" t="s">
        <v>98</v>
      </c>
      <c r="AS22" s="472" t="s">
        <v>87</v>
      </c>
      <c r="AT22" s="473" t="s">
        <v>71</v>
      </c>
      <c r="AU22" s="473" t="s">
        <v>96</v>
      </c>
      <c r="AV22" s="473" t="s">
        <v>97</v>
      </c>
      <c r="AW22" s="474" t="s">
        <v>98</v>
      </c>
      <c r="AX22" s="472" t="s">
        <v>87</v>
      </c>
      <c r="AY22" s="473" t="s">
        <v>71</v>
      </c>
      <c r="AZ22" s="473" t="s">
        <v>96</v>
      </c>
      <c r="BA22" s="473" t="s">
        <v>97</v>
      </c>
      <c r="BB22" s="474" t="s">
        <v>98</v>
      </c>
      <c r="BC22" s="472" t="s">
        <v>87</v>
      </c>
      <c r="BD22" s="473" t="s">
        <v>71</v>
      </c>
      <c r="BE22" s="473" t="s">
        <v>96</v>
      </c>
      <c r="BF22" s="473" t="s">
        <v>97</v>
      </c>
      <c r="BG22" s="474" t="s">
        <v>98</v>
      </c>
      <c r="BH22" s="472" t="s">
        <v>87</v>
      </c>
      <c r="BI22" s="473" t="s">
        <v>71</v>
      </c>
      <c r="BJ22" s="473" t="s">
        <v>96</v>
      </c>
      <c r="BK22" s="473" t="s">
        <v>97</v>
      </c>
      <c r="BL22" s="474" t="s">
        <v>98</v>
      </c>
      <c r="BM22" s="472" t="s">
        <v>87</v>
      </c>
      <c r="BN22" s="473" t="s">
        <v>71</v>
      </c>
      <c r="BO22" s="473" t="s">
        <v>96</v>
      </c>
      <c r="BP22" s="473" t="s">
        <v>97</v>
      </c>
      <c r="BQ22" s="474" t="s">
        <v>98</v>
      </c>
      <c r="BR22" s="111"/>
      <c r="BT22" s="111"/>
      <c r="BX22" s="29" t="s">
        <v>14</v>
      </c>
      <c r="BY22" s="30" t="s">
        <v>15</v>
      </c>
      <c r="BZ22" s="30" t="s">
        <v>276</v>
      </c>
      <c r="CA22" s="31" t="s">
        <v>99</v>
      </c>
      <c r="CB22" s="31" t="s">
        <v>16</v>
      </c>
      <c r="CC22" s="32" t="s">
        <v>100</v>
      </c>
    </row>
    <row r="23" spans="1:81" ht="21">
      <c r="A23" s="342" t="str">
        <f>'Дисциплины+ЗЕ'!A6</f>
        <v>1.ГСЭ</v>
      </c>
      <c r="B23" s="53">
        <f>'Дисциплины+ЗЕ'!B6</f>
        <v>0</v>
      </c>
      <c r="C23" s="389" t="str">
        <f>'Дисциплины+ЗЕ'!C6</f>
        <v>1. Гуманитарный, социальный и экономический цикл</v>
      </c>
      <c r="D23" s="189"/>
      <c r="E23" s="59">
        <f>'Дисциплины+ЗЕ'!D6</f>
        <v>0</v>
      </c>
      <c r="F23" s="60">
        <f aca="true" t="shared" si="3" ref="F23:V23">F24+F35</f>
        <v>0</v>
      </c>
      <c r="G23" s="65">
        <f t="shared" si="3"/>
        <v>0</v>
      </c>
      <c r="H23" s="81">
        <f t="shared" si="3"/>
        <v>0</v>
      </c>
      <c r="I23" s="81">
        <f t="shared" si="3"/>
        <v>0</v>
      </c>
      <c r="J23" s="81">
        <f t="shared" si="3"/>
        <v>0</v>
      </c>
      <c r="K23" s="81">
        <f t="shared" si="3"/>
        <v>0</v>
      </c>
      <c r="L23" s="81">
        <f t="shared" si="3"/>
        <v>0</v>
      </c>
      <c r="M23" s="81"/>
      <c r="N23" s="81"/>
      <c r="O23" s="65">
        <f t="shared" si="3"/>
        <v>0</v>
      </c>
      <c r="P23" s="81">
        <f t="shared" si="3"/>
        <v>0</v>
      </c>
      <c r="Q23" s="81">
        <f t="shared" si="3"/>
        <v>0</v>
      </c>
      <c r="R23" s="81">
        <f t="shared" si="3"/>
        <v>0</v>
      </c>
      <c r="S23" s="81">
        <f t="shared" si="3"/>
        <v>0</v>
      </c>
      <c r="T23" s="81">
        <f t="shared" si="3"/>
        <v>0</v>
      </c>
      <c r="U23" s="81">
        <f t="shared" si="3"/>
        <v>0</v>
      </c>
      <c r="V23" s="60">
        <f t="shared" si="3"/>
        <v>0</v>
      </c>
      <c r="W23" s="52"/>
      <c r="X23" s="112"/>
      <c r="Y23" s="112"/>
      <c r="Z23" s="112"/>
      <c r="AA23" s="112"/>
      <c r="AB23" s="112"/>
      <c r="AC23" s="255"/>
      <c r="AD23" s="224"/>
      <c r="AE23" s="112"/>
      <c r="AF23" s="112"/>
      <c r="AG23" s="112"/>
      <c r="AH23" s="114"/>
      <c r="AI23" s="113"/>
      <c r="AJ23" s="112"/>
      <c r="AK23" s="112"/>
      <c r="AL23" s="112"/>
      <c r="AM23" s="114"/>
      <c r="AN23" s="113"/>
      <c r="AO23" s="112"/>
      <c r="AP23" s="112"/>
      <c r="AQ23" s="112"/>
      <c r="AR23" s="114"/>
      <c r="AS23" s="113"/>
      <c r="AT23" s="112"/>
      <c r="AU23" s="112"/>
      <c r="AV23" s="112"/>
      <c r="AW23" s="114"/>
      <c r="AX23" s="113"/>
      <c r="AY23" s="112"/>
      <c r="AZ23" s="112"/>
      <c r="BA23" s="112"/>
      <c r="BB23" s="114"/>
      <c r="BC23" s="113"/>
      <c r="BD23" s="112"/>
      <c r="BE23" s="112"/>
      <c r="BF23" s="112"/>
      <c r="BG23" s="114"/>
      <c r="BH23" s="113"/>
      <c r="BI23" s="112"/>
      <c r="BJ23" s="112"/>
      <c r="BK23" s="112"/>
      <c r="BL23" s="114"/>
      <c r="BM23" s="113"/>
      <c r="BN23" s="112"/>
      <c r="BO23" s="112"/>
      <c r="BP23" s="112"/>
      <c r="BQ23" s="114"/>
      <c r="BR23" s="251"/>
      <c r="BT23" s="251"/>
      <c r="CA23" s="88"/>
      <c r="CB23" s="88"/>
      <c r="CC23" s="88"/>
    </row>
    <row r="24" spans="1:81" ht="10.5" customHeight="1">
      <c r="A24" s="499" t="str">
        <f>'Дисциплины+ЗЕ'!A7</f>
        <v>1.ГСЭ</v>
      </c>
      <c r="B24" s="500">
        <f>'Дисциплины+ЗЕ'!B7</f>
        <v>0</v>
      </c>
      <c r="C24" s="501" t="str">
        <f>'Дисциплины+ЗЕ'!C7</f>
        <v>Базовая часть</v>
      </c>
      <c r="D24" s="502"/>
      <c r="E24" s="503">
        <f>'Дисциплины+ЗЕ'!D7</f>
        <v>0</v>
      </c>
      <c r="F24" s="504">
        <f aca="true" t="shared" si="4" ref="F24:O24">SUBTOTAL(9,F25:F34)</f>
        <v>0</v>
      </c>
      <c r="G24" s="505">
        <f t="shared" si="4"/>
        <v>0</v>
      </c>
      <c r="H24" s="506">
        <f t="shared" si="4"/>
        <v>0</v>
      </c>
      <c r="I24" s="506">
        <f t="shared" si="4"/>
        <v>0</v>
      </c>
      <c r="J24" s="506">
        <f t="shared" si="4"/>
        <v>0</v>
      </c>
      <c r="K24" s="506">
        <f t="shared" si="4"/>
        <v>0</v>
      </c>
      <c r="L24" s="506">
        <f t="shared" si="4"/>
        <v>0</v>
      </c>
      <c r="M24" s="506"/>
      <c r="N24" s="506"/>
      <c r="O24" s="505">
        <f t="shared" si="4"/>
        <v>0</v>
      </c>
      <c r="P24" s="506">
        <f aca="true" t="shared" si="5" ref="P24:V24">SUBTOTAL(9,P25:P34)</f>
        <v>0</v>
      </c>
      <c r="Q24" s="506">
        <f t="shared" si="5"/>
        <v>0</v>
      </c>
      <c r="R24" s="506">
        <f t="shared" si="5"/>
        <v>0</v>
      </c>
      <c r="S24" s="506">
        <f t="shared" si="5"/>
        <v>0</v>
      </c>
      <c r="T24" s="506">
        <f t="shared" si="5"/>
        <v>0</v>
      </c>
      <c r="U24" s="506">
        <f t="shared" si="5"/>
        <v>0</v>
      </c>
      <c r="V24" s="504">
        <f t="shared" si="5"/>
        <v>0</v>
      </c>
      <c r="W24" s="507"/>
      <c r="X24" s="508"/>
      <c r="Y24" s="508"/>
      <c r="Z24" s="508"/>
      <c r="AA24" s="508"/>
      <c r="AB24" s="509"/>
      <c r="AC24" s="510"/>
      <c r="AD24" s="511"/>
      <c r="AE24" s="508"/>
      <c r="AF24" s="508"/>
      <c r="AG24" s="508"/>
      <c r="AH24" s="512"/>
      <c r="AI24" s="499"/>
      <c r="AJ24" s="508"/>
      <c r="AK24" s="508"/>
      <c r="AL24" s="508"/>
      <c r="AM24" s="512"/>
      <c r="AN24" s="499"/>
      <c r="AO24" s="508"/>
      <c r="AP24" s="508"/>
      <c r="AQ24" s="508"/>
      <c r="AR24" s="512"/>
      <c r="AS24" s="499"/>
      <c r="AT24" s="508"/>
      <c r="AU24" s="508"/>
      <c r="AV24" s="508"/>
      <c r="AW24" s="512"/>
      <c r="AX24" s="499"/>
      <c r="AY24" s="508"/>
      <c r="AZ24" s="508"/>
      <c r="BA24" s="508"/>
      <c r="BB24" s="512"/>
      <c r="BC24" s="499"/>
      <c r="BD24" s="508"/>
      <c r="BE24" s="508"/>
      <c r="BF24" s="508"/>
      <c r="BG24" s="512"/>
      <c r="BH24" s="499"/>
      <c r="BI24" s="508"/>
      <c r="BJ24" s="508"/>
      <c r="BK24" s="508"/>
      <c r="BL24" s="512"/>
      <c r="BM24" s="499"/>
      <c r="BN24" s="508"/>
      <c r="BO24" s="508"/>
      <c r="BP24" s="508"/>
      <c r="BQ24" s="512"/>
      <c r="BR24" s="251"/>
      <c r="BT24" s="251"/>
      <c r="CA24" s="88"/>
      <c r="CB24" s="88"/>
      <c r="CC24" s="88"/>
    </row>
    <row r="25" spans="1:81" ht="12.75">
      <c r="A25" s="54" t="str">
        <f>'Дисциплины+ЗЕ'!A8</f>
        <v>1Б</v>
      </c>
      <c r="B25" s="55">
        <f>'Дисциплины+ЗЕ'!B8</f>
        <v>1</v>
      </c>
      <c r="C25" s="299">
        <f>'Дисциплины+ЗЕ'!C8</f>
        <v>0</v>
      </c>
      <c r="D25" s="72">
        <v>0</v>
      </c>
      <c r="E25" s="61">
        <f>'Дисциплины+ЗЕ'!D8</f>
        <v>0</v>
      </c>
      <c r="F25" s="62">
        <f>SUM(G25:N25)</f>
        <v>0</v>
      </c>
      <c r="G25" s="581"/>
      <c r="H25" s="582"/>
      <c r="I25" s="582"/>
      <c r="J25" s="582"/>
      <c r="K25" s="583"/>
      <c r="L25" s="583"/>
      <c r="M25" s="393"/>
      <c r="N25" s="393"/>
      <c r="O25" s="66">
        <f aca="true" t="shared" si="6" ref="O25:O34">36*E25</f>
        <v>0</v>
      </c>
      <c r="P25" s="80">
        <f aca="true" t="shared" si="7" ref="P25:P34">SUM(R25:V25)</f>
        <v>0</v>
      </c>
      <c r="Q25" s="80">
        <f aca="true" t="shared" si="8" ref="Q25:Q34">SUM(R25:U25)</f>
        <v>0</v>
      </c>
      <c r="R25" s="80">
        <f>AD25*$AD$21+AI25*$AI$21+AN25*$AN$21+AS25*$AS$21+AX25*$AX$21+BC25*$BC$21+BH25*$BH$21+BM25*$BM$21</f>
        <v>0</v>
      </c>
      <c r="S25" s="80">
        <f>AE25*$AD$21+AJ25*$AI$21+AO25*$AN$21+AT25*$AS$21+AY25*$AX$21+BD25*$BC$21+BI25*$BH$21+BN25*$BM$21</f>
        <v>0</v>
      </c>
      <c r="T25" s="80">
        <f>AF25*$AD$21+AK25*$AI$21+AP25*$AN$21+AU25*$AS$21+AZ25*$AX$21+BE25*$BC$21+BJ25*$BH$21+BO25*$BM$21</f>
        <v>0</v>
      </c>
      <c r="U25" s="80">
        <f>AG25*$AD$21+AL25*$AI$21+AQ25*$AN$21+AV25*$AS$21+BA25*$AX$21+BF25*$BC$21+BK25*$BH$21+BP25*$BM$21</f>
        <v>0</v>
      </c>
      <c r="V25" s="62">
        <f>AH25+AM25+AR25+AW25+BB25+BG25+BL25+BQ25+LEN(SUBSTITUTE(SUBSTITUTE(SUBSTITUTE(SUBSTITUTE(SUBSTITUTE(W25,"0",""),".","")," ",""),",",""),";",""))*36</f>
        <v>0</v>
      </c>
      <c r="W25" s="589"/>
      <c r="X25" s="590"/>
      <c r="Y25" s="591"/>
      <c r="Z25" s="73"/>
      <c r="AA25" s="16"/>
      <c r="AB25" s="16">
        <v>0</v>
      </c>
      <c r="AC25" s="19"/>
      <c r="AD25" s="367"/>
      <c r="AE25" s="75"/>
      <c r="AF25" s="75"/>
      <c r="AG25" s="75"/>
      <c r="AH25" s="69">
        <f>IF(SUM(AD25:AG25)&gt;0,(G25*36-(SUMPRODUCT($AD$21:$AG$21,AD25:AG25)+(COUNTIF($BX25,"*1*")*36))),0)</f>
        <v>0</v>
      </c>
      <c r="AI25" s="368"/>
      <c r="AJ25" s="75"/>
      <c r="AK25" s="75"/>
      <c r="AL25" s="75"/>
      <c r="AM25" s="69">
        <f>IF(SUM(AI25:AL25)&gt;0,(H25*36-(SUMPRODUCT($AI$21:$AL$21,AI25:AL25)+(COUNTIF($BX25,"*2*")*36))),0)</f>
        <v>0</v>
      </c>
      <c r="AN25" s="368"/>
      <c r="AO25" s="75"/>
      <c r="AP25" s="75"/>
      <c r="AQ25" s="75"/>
      <c r="AR25" s="69">
        <f>IF(SUM(AN25:AQ25)&gt;0,(I25*36-(SUMPRODUCT($AN$21:$AQ$21,AN25:AQ25)+(COUNTIF($BX25,"*3*")*36))),0)</f>
        <v>0</v>
      </c>
      <c r="AS25" s="368"/>
      <c r="AT25" s="75"/>
      <c r="AU25" s="75"/>
      <c r="AV25" s="75"/>
      <c r="AW25" s="69">
        <f>IF(SUM(AS25:AV25)&gt;0,(J25*36-(SUMPRODUCT($AS$21:$AV$21,AS25:AV25)+(COUNTIF($BX25,"*4*")*36))),0)</f>
        <v>0</v>
      </c>
      <c r="AX25" s="368"/>
      <c r="AY25" s="75"/>
      <c r="AZ25" s="75"/>
      <c r="BA25" s="75"/>
      <c r="BB25" s="69">
        <f>IF(SUM(AX25:BA25)&gt;0,(K25*36-(SUMPRODUCT($AX$21:$BA$21,AX25:BA25)+(COUNTIF($BX25,"*5*")*36))),0)</f>
        <v>0</v>
      </c>
      <c r="BC25" s="368"/>
      <c r="BD25" s="75"/>
      <c r="BE25" s="75"/>
      <c r="BF25" s="75"/>
      <c r="BG25" s="69">
        <f>IF(SUM(BC25:BF25)&gt;0,(L25*36-(SUMPRODUCT($BC$21:$BF$21,BC25:BF25)+(COUNTIF($BX25,"*6*")*36))),0)</f>
        <v>0</v>
      </c>
      <c r="BH25" s="368"/>
      <c r="BI25" s="75"/>
      <c r="BJ25" s="75"/>
      <c r="BK25" s="75"/>
      <c r="BL25" s="69">
        <f>IF(SUM(BH25:BK25)&gt;0,(N25*36-(SUMPRODUCT(#REF!,BH25:BK25)+(COUNTIF($BX25,"*7*")*36))),0)</f>
        <v>0</v>
      </c>
      <c r="BM25" s="368"/>
      <c r="BN25" s="75"/>
      <c r="BO25" s="75"/>
      <c r="BP25" s="75"/>
      <c r="BQ25" s="69">
        <f>IF(SUM(BM25:BP25)&gt;0,(F25*36-(SUMPRODUCT(#REF!,BM25:BP25)+(COUNTIF($BX25,"*8*")*36))),0)</f>
        <v>0</v>
      </c>
      <c r="BR25" s="104"/>
      <c r="BT25" s="104"/>
      <c r="BW25" s="33"/>
      <c r="BX25" s="88" t="str">
        <f>TEXT(W25,"0,")</f>
        <v>0,</v>
      </c>
      <c r="BY25" s="88" t="str">
        <f>TEXT(X25,"0,")</f>
        <v>0,</v>
      </c>
      <c r="BZ25" s="88" t="str">
        <f>TEXT(Y25,"0,")</f>
        <v>0,</v>
      </c>
      <c r="CA25" s="88" t="str">
        <f>TEXT(Z25,"0,")</f>
        <v>0,</v>
      </c>
      <c r="CB25" s="88" t="str">
        <f>TEXT(AA25,"0,")</f>
        <v>0,</v>
      </c>
      <c r="CC25" s="88" t="str">
        <f>TEXT(AC25,"0,")</f>
        <v>0,</v>
      </c>
    </row>
    <row r="26" spans="1:81" ht="12.75">
      <c r="A26" s="54" t="str">
        <f>'Дисциплины+ЗЕ'!A9</f>
        <v>1Б</v>
      </c>
      <c r="B26" s="55">
        <f>'Дисциплины+ЗЕ'!B9</f>
        <v>2</v>
      </c>
      <c r="C26" s="299">
        <f>'Дисциплины+ЗЕ'!C9</f>
        <v>0</v>
      </c>
      <c r="D26" s="72">
        <v>0</v>
      </c>
      <c r="E26" s="61">
        <f>'Дисциплины+ЗЕ'!D9</f>
        <v>0</v>
      </c>
      <c r="F26" s="62">
        <f>SUM(G26:N26)</f>
        <v>0</v>
      </c>
      <c r="G26" s="581"/>
      <c r="H26" s="582"/>
      <c r="I26" s="582"/>
      <c r="J26" s="582"/>
      <c r="K26" s="583"/>
      <c r="L26" s="583"/>
      <c r="M26" s="393"/>
      <c r="N26" s="393"/>
      <c r="O26" s="66">
        <f t="shared" si="6"/>
        <v>0</v>
      </c>
      <c r="P26" s="80">
        <f t="shared" si="7"/>
        <v>0</v>
      </c>
      <c r="Q26" s="80">
        <f t="shared" si="8"/>
        <v>0</v>
      </c>
      <c r="R26" s="80">
        <f aca="true" t="shared" si="9" ref="R26:R34">AD26*$AD$21+AI26*$AI$21+AN26*$AN$21+AS26*$AS$21+AX26*$AX$21+BC26*$BC$21+BH26*$BH$21+BM26*$BM$21</f>
        <v>0</v>
      </c>
      <c r="S26" s="80">
        <f aca="true" t="shared" si="10" ref="S26:S34">AE26*$AD$21+AJ26*$AI$21+AO26*$AN$21+AT26*$AS$21+AY26*$AX$21+BD26*$BC$21+BI26*$BH$21+BN26*$BM$21</f>
        <v>0</v>
      </c>
      <c r="T26" s="80">
        <f aca="true" t="shared" si="11" ref="T26:T34">AF26*$AD$21+AK26*$AI$21+AP26*$AN$21+AU26*$AS$21+AZ26*$AX$21+BE26*$BC$21+BJ26*$BH$21+BO26*$BM$21</f>
        <v>0</v>
      </c>
      <c r="U26" s="80">
        <f aca="true" t="shared" si="12" ref="U26:U34">AG26*$AD$21+AL26*$AI$21+AQ26*$AN$21+AV26*$AS$21+BA26*$AX$21+BF26*$BC$21+BK26*$BH$21+BP26*$BM$21</f>
        <v>0</v>
      </c>
      <c r="V26" s="62">
        <f aca="true" t="shared" si="13" ref="V26:V34">AH26+AM26+AR26+AW26+BB26+BG26+BL26+BQ26+LEN(SUBSTITUTE(SUBSTITUTE(SUBSTITUTE(SUBSTITUTE(SUBSTITUTE(W26,"0",""),".","")," ",""),",",""),";",""))*36</f>
        <v>0</v>
      </c>
      <c r="W26" s="589"/>
      <c r="X26" s="590"/>
      <c r="Y26" s="591"/>
      <c r="Z26" s="16"/>
      <c r="AA26" s="16"/>
      <c r="AB26" s="16"/>
      <c r="AC26" s="19"/>
      <c r="AD26" s="367"/>
      <c r="AE26" s="75"/>
      <c r="AF26" s="75"/>
      <c r="AG26" s="75"/>
      <c r="AH26" s="69">
        <f>IF(SUM(AD26:AG26)&gt;0,(G26*36-(SUMPRODUCT($AD$21:$AG$21,AD26:AG26)+(COUNTIF($BX26,"*1*")*36))),0)</f>
        <v>0</v>
      </c>
      <c r="AI26" s="368"/>
      <c r="AJ26" s="75"/>
      <c r="AK26" s="75"/>
      <c r="AL26" s="75"/>
      <c r="AM26" s="69">
        <f>IF(SUM(AI26:AL26)&gt;0,(H26*36-(SUMPRODUCT($AI$21:$AL$21,AI26:AL26)+(COUNTIF($BX26,"*2*")*36))),0)</f>
        <v>0</v>
      </c>
      <c r="AN26" s="368"/>
      <c r="AO26" s="75"/>
      <c r="AP26" s="75"/>
      <c r="AQ26" s="75"/>
      <c r="AR26" s="69">
        <f>IF(SUM(AN26:AQ26)&gt;0,(I26*36-(SUMPRODUCT($AN$21:$AQ$21,AN26:AQ26)+(COUNTIF($BX26,"*3*")*36))),0)</f>
        <v>0</v>
      </c>
      <c r="AS26" s="368"/>
      <c r="AT26" s="75"/>
      <c r="AU26" s="75"/>
      <c r="AV26" s="75"/>
      <c r="AW26" s="69">
        <f>IF(SUM(AS26:AV26)&gt;0,(J26*36-(SUMPRODUCT($AS$21:$AV$21,AS26:AV26)+(COUNTIF($BX26,"*4*")*36))),0)</f>
        <v>0</v>
      </c>
      <c r="AX26" s="368"/>
      <c r="AY26" s="75"/>
      <c r="AZ26" s="75"/>
      <c r="BA26" s="75"/>
      <c r="BB26" s="69">
        <f>IF(SUM(AX26:BA26)&gt;0,(K26*36-(SUMPRODUCT($AX$21:$BA$21,AX26:BA26)+(COUNTIF($BX26,"*5*")*36))),0)</f>
        <v>0</v>
      </c>
      <c r="BC26" s="368"/>
      <c r="BD26" s="75"/>
      <c r="BE26" s="75"/>
      <c r="BF26" s="75"/>
      <c r="BG26" s="69">
        <f>IF(SUM(BC26:BF26)&gt;0,(L26*36-(SUMPRODUCT($BC$21:$BF$21,BC26:BF26)+(COUNTIF($BX26,"*6*")*36))),0)</f>
        <v>0</v>
      </c>
      <c r="BH26" s="368"/>
      <c r="BI26" s="75"/>
      <c r="BJ26" s="75"/>
      <c r="BK26" s="75"/>
      <c r="BL26" s="69">
        <f>IF(SUM(BH26:BK26)&gt;0,(N26*36-(SUMPRODUCT(#REF!,BH26:BK26)+(COUNTIF($BX26,"*7*")*36))),0)</f>
        <v>0</v>
      </c>
      <c r="BM26" s="368"/>
      <c r="BN26" s="75"/>
      <c r="BO26" s="75"/>
      <c r="BP26" s="75"/>
      <c r="BQ26" s="69">
        <f>IF(SUM(BM26:BP26)&gt;0,(F26*36-(SUMPRODUCT(#REF!,BM26:BP26)+(COUNTIF($BX26,"*8*")*36))),0)</f>
        <v>0</v>
      </c>
      <c r="BR26" s="104"/>
      <c r="BT26" s="104"/>
      <c r="BW26" s="33"/>
      <c r="BX26" s="88" t="str">
        <f aca="true" t="shared" si="14" ref="BX26:BX93">TEXT(W26,"0,")</f>
        <v>0,</v>
      </c>
      <c r="BY26" s="88" t="str">
        <f aca="true" t="shared" si="15" ref="BY26:BY93">TEXT(X26,"0,")</f>
        <v>0,</v>
      </c>
      <c r="BZ26" s="88" t="str">
        <f aca="true" t="shared" si="16" ref="BZ26:BZ93">TEXT(Y26,"0,")</f>
        <v>0,</v>
      </c>
      <c r="CA26" s="88" t="str">
        <f aca="true" t="shared" si="17" ref="CA26:CA93">TEXT(Z26,"0,")</f>
        <v>0,</v>
      </c>
      <c r="CB26" s="88" t="str">
        <f aca="true" t="shared" si="18" ref="CB26:CB93">TEXT(AA26,"0,")</f>
        <v>0,</v>
      </c>
      <c r="CC26" s="88" t="str">
        <f aca="true" t="shared" si="19" ref="CC26:CC93">TEXT(AC26,"0,")</f>
        <v>0,</v>
      </c>
    </row>
    <row r="27" spans="1:81" ht="12.75">
      <c r="A27" s="54" t="str">
        <f>'Дисциплины+ЗЕ'!A10</f>
        <v>1Б</v>
      </c>
      <c r="B27" s="55">
        <f>'Дисциплины+ЗЕ'!B10</f>
        <v>3</v>
      </c>
      <c r="C27" s="299">
        <f>'Дисциплины+ЗЕ'!C10</f>
        <v>0</v>
      </c>
      <c r="D27" s="72">
        <v>0</v>
      </c>
      <c r="E27" s="61">
        <f>'Дисциплины+ЗЕ'!D10</f>
        <v>0</v>
      </c>
      <c r="F27" s="62">
        <f>SUM(G27:N27)</f>
        <v>0</v>
      </c>
      <c r="G27" s="581"/>
      <c r="H27" s="582"/>
      <c r="I27" s="582"/>
      <c r="J27" s="582"/>
      <c r="K27" s="583"/>
      <c r="L27" s="583"/>
      <c r="M27" s="393"/>
      <c r="N27" s="393"/>
      <c r="O27" s="66">
        <f t="shared" si="6"/>
        <v>0</v>
      </c>
      <c r="P27" s="80">
        <f t="shared" si="7"/>
        <v>0</v>
      </c>
      <c r="Q27" s="80">
        <f t="shared" si="8"/>
        <v>0</v>
      </c>
      <c r="R27" s="80">
        <f t="shared" si="9"/>
        <v>0</v>
      </c>
      <c r="S27" s="80">
        <f t="shared" si="10"/>
        <v>0</v>
      </c>
      <c r="T27" s="80">
        <f t="shared" si="11"/>
        <v>0</v>
      </c>
      <c r="U27" s="80">
        <f t="shared" si="12"/>
        <v>0</v>
      </c>
      <c r="V27" s="62">
        <f t="shared" si="13"/>
        <v>0</v>
      </c>
      <c r="W27" s="589"/>
      <c r="X27" s="592"/>
      <c r="Y27" s="591"/>
      <c r="Z27" s="16"/>
      <c r="AA27" s="16"/>
      <c r="AB27" s="16"/>
      <c r="AC27" s="19"/>
      <c r="AD27" s="367"/>
      <c r="AE27" s="75"/>
      <c r="AF27" s="75"/>
      <c r="AG27" s="75"/>
      <c r="AH27" s="69">
        <f>IF(SUM(AD27:AG27)&gt;0,(G27*36-(SUMPRODUCT($AD$21:$AG$21,AD27:AG27)+(COUNTIF($BX27,"*1*")*36))),0)</f>
        <v>0</v>
      </c>
      <c r="AI27" s="368"/>
      <c r="AJ27" s="75"/>
      <c r="AK27" s="75"/>
      <c r="AL27" s="75"/>
      <c r="AM27" s="69">
        <f>IF(SUM(AI27:AL27)&gt;0,(H27*36-(SUMPRODUCT($AI$21:$AL$21,AI27:AL27)+(COUNTIF($BX27,"*2*")*36))),0)</f>
        <v>0</v>
      </c>
      <c r="AN27" s="368"/>
      <c r="AO27" s="75"/>
      <c r="AP27" s="75"/>
      <c r="AQ27" s="75"/>
      <c r="AR27" s="69">
        <f>IF(SUM(AN27:AQ27)&gt;0,(I27*36-(SUMPRODUCT($AN$21:$AQ$21,AN27:AQ27)+(COUNTIF($BX27,"*3*")*36))),0)</f>
        <v>0</v>
      </c>
      <c r="AS27" s="368"/>
      <c r="AT27" s="75"/>
      <c r="AU27" s="75"/>
      <c r="AV27" s="75"/>
      <c r="AW27" s="69">
        <f>IF(SUM(AS27:AV27)&gt;0,(J27*36-(SUMPRODUCT($AS$21:$AV$21,AS27:AV27)+(COUNTIF($BX27,"*4*")*36))),0)</f>
        <v>0</v>
      </c>
      <c r="AX27" s="368"/>
      <c r="AY27" s="75"/>
      <c r="AZ27" s="75"/>
      <c r="BA27" s="75"/>
      <c r="BB27" s="69">
        <f>IF(SUM(AX27:BA27)&gt;0,(K27*36-(SUMPRODUCT($AX$21:$BA$21,AX27:BA27)+(COUNTIF($BX27,"*5*")*36))),0)</f>
        <v>0</v>
      </c>
      <c r="BC27" s="368"/>
      <c r="BD27" s="75"/>
      <c r="BE27" s="75"/>
      <c r="BF27" s="75"/>
      <c r="BG27" s="69">
        <f>IF(SUM(BC27:BF27)&gt;0,(L27*36-(SUMPRODUCT($BC$21:$BF$21,BC27:BF27)+(COUNTIF($BX27,"*6*")*36))),0)</f>
        <v>0</v>
      </c>
      <c r="BH27" s="368"/>
      <c r="BI27" s="75"/>
      <c r="BJ27" s="75"/>
      <c r="BK27" s="75"/>
      <c r="BL27" s="69">
        <f>IF(SUM(BH27:BK27)&gt;0,(N27*36-(SUMPRODUCT(#REF!,BH27:BK27)+(COUNTIF($BX27,"*7*")*36))),0)</f>
        <v>0</v>
      </c>
      <c r="BM27" s="368"/>
      <c r="BN27" s="75"/>
      <c r="BO27" s="75"/>
      <c r="BP27" s="75"/>
      <c r="BQ27" s="69">
        <f>IF(SUM(BM27:BP27)&gt;0,(F27*36-(SUMPRODUCT(#REF!,BM27:BP27)+(COUNTIF($BX27,"*8*")*36))),0)</f>
        <v>0</v>
      </c>
      <c r="BR27" s="104"/>
      <c r="BT27" s="104"/>
      <c r="BW27" s="33"/>
      <c r="BX27" s="88" t="str">
        <f t="shared" si="14"/>
        <v>0,</v>
      </c>
      <c r="BY27" s="88" t="str">
        <f t="shared" si="15"/>
        <v>0,</v>
      </c>
      <c r="BZ27" s="88" t="str">
        <f t="shared" si="16"/>
        <v>0,</v>
      </c>
      <c r="CA27" s="88" t="str">
        <f t="shared" si="17"/>
        <v>0,</v>
      </c>
      <c r="CB27" s="88" t="str">
        <f t="shared" si="18"/>
        <v>0,</v>
      </c>
      <c r="CC27" s="88" t="str">
        <f t="shared" si="19"/>
        <v>0,</v>
      </c>
    </row>
    <row r="28" spans="1:82" s="7" customFormat="1" ht="12.75">
      <c r="A28" s="54" t="str">
        <f>'Дисциплины+ЗЕ'!A11</f>
        <v>1Б</v>
      </c>
      <c r="B28" s="55">
        <f>'Дисциплины+ЗЕ'!B11</f>
        <v>4</v>
      </c>
      <c r="C28" s="364">
        <f>'Дисциплины+ЗЕ'!C11</f>
        <v>0</v>
      </c>
      <c r="D28" s="72">
        <v>0</v>
      </c>
      <c r="E28" s="61">
        <f>'Дисциплины+ЗЕ'!D11</f>
        <v>0</v>
      </c>
      <c r="F28" s="62">
        <f>SUM(G28:N28)</f>
        <v>0</v>
      </c>
      <c r="G28" s="581"/>
      <c r="H28" s="582"/>
      <c r="I28" s="582"/>
      <c r="J28" s="582"/>
      <c r="K28" s="583"/>
      <c r="L28" s="583"/>
      <c r="M28" s="393"/>
      <c r="N28" s="393"/>
      <c r="O28" s="66">
        <f t="shared" si="6"/>
        <v>0</v>
      </c>
      <c r="P28" s="80">
        <f t="shared" si="7"/>
        <v>0</v>
      </c>
      <c r="Q28" s="80">
        <f t="shared" si="8"/>
        <v>0</v>
      </c>
      <c r="R28" s="80">
        <f t="shared" si="9"/>
        <v>0</v>
      </c>
      <c r="S28" s="80">
        <f t="shared" si="10"/>
        <v>0</v>
      </c>
      <c r="T28" s="80">
        <f t="shared" si="11"/>
        <v>0</v>
      </c>
      <c r="U28" s="80">
        <f t="shared" si="12"/>
        <v>0</v>
      </c>
      <c r="V28" s="62">
        <f t="shared" si="13"/>
        <v>0</v>
      </c>
      <c r="W28" s="589"/>
      <c r="X28" s="590"/>
      <c r="Y28" s="591"/>
      <c r="Z28" s="16"/>
      <c r="AA28" s="16"/>
      <c r="AB28" s="16"/>
      <c r="AC28" s="19"/>
      <c r="AD28" s="367"/>
      <c r="AE28" s="75"/>
      <c r="AF28" s="75"/>
      <c r="AG28" s="75"/>
      <c r="AH28" s="69">
        <f>IF(SUM(AD28:AG28)&gt;0,(G28*36-(SUMPRODUCT($AD$21:$AG$21,AD28:AG28)+(COUNTIF($BX28,"*1*")*36))),0)</f>
        <v>0</v>
      </c>
      <c r="AI28" s="368"/>
      <c r="AJ28" s="75"/>
      <c r="AK28" s="75"/>
      <c r="AL28" s="75"/>
      <c r="AM28" s="69">
        <f>IF(SUM(AI28:AL28)&gt;0,(H28*36-(SUMPRODUCT($AI$21:$AL$21,AI28:AL28)+(COUNTIF($BX28,"*2*")*36))),0)</f>
        <v>0</v>
      </c>
      <c r="AN28" s="368"/>
      <c r="AO28" s="75"/>
      <c r="AP28" s="75"/>
      <c r="AQ28" s="75"/>
      <c r="AR28" s="69">
        <f>IF(SUM(AN28:AQ28)&gt;0,(I28*36-(SUMPRODUCT($AN$21:$AQ$21,AN28:AQ28)+(COUNTIF($BX28,"*3*")*36))),0)</f>
        <v>0</v>
      </c>
      <c r="AS28" s="368"/>
      <c r="AT28" s="75"/>
      <c r="AU28" s="75"/>
      <c r="AV28" s="75"/>
      <c r="AW28" s="69">
        <f>IF(SUM(AS28:AV28)&gt;0,(J28*36-(SUMPRODUCT($AS$21:$AV$21,AS28:AV28)+(COUNTIF($BX28,"*4*")*36))),0)</f>
        <v>0</v>
      </c>
      <c r="AX28" s="368"/>
      <c r="AY28" s="75"/>
      <c r="AZ28" s="75"/>
      <c r="BA28" s="75"/>
      <c r="BB28" s="69">
        <f>IF(SUM(AX28:BA28)&gt;0,(K28*36-(SUMPRODUCT($AX$21:$BA$21,AX28:BA28)+(COUNTIF($BX28,"*5*")*36))),0)</f>
        <v>0</v>
      </c>
      <c r="BC28" s="368"/>
      <c r="BD28" s="75"/>
      <c r="BE28" s="75"/>
      <c r="BF28" s="75"/>
      <c r="BG28" s="69">
        <f>IF(SUM(BC28:BF28)&gt;0,(L28*36-(SUMPRODUCT($BC$21:$BF$21,BC28:BF28)+(COUNTIF($BX28,"*6*")*36))),0)</f>
        <v>0</v>
      </c>
      <c r="BH28" s="368"/>
      <c r="BI28" s="75"/>
      <c r="BJ28" s="75"/>
      <c r="BK28" s="75"/>
      <c r="BL28" s="69">
        <f>IF(SUM(BH28:BK28)&gt;0,(N28*36-(SUMPRODUCT(#REF!,BH28:BK28)+(COUNTIF($BX28,"*7*")*36))),0)</f>
        <v>0</v>
      </c>
      <c r="BM28" s="368"/>
      <c r="BN28" s="75"/>
      <c r="BO28" s="75"/>
      <c r="BP28" s="75"/>
      <c r="BQ28" s="69">
        <f>IF(SUM(BM28:BP28)&gt;0,(F28*36-(SUMPRODUCT(#REF!,BM28:BP28)+(COUNTIF($BX28,"*8*")*36))),0)</f>
        <v>0</v>
      </c>
      <c r="BR28" s="104"/>
      <c r="BS28" s="70"/>
      <c r="BT28" s="104"/>
      <c r="BU28" s="70"/>
      <c r="BV28" s="70"/>
      <c r="BW28" s="33"/>
      <c r="BX28" s="88" t="str">
        <f t="shared" si="14"/>
        <v>0,</v>
      </c>
      <c r="BY28" s="88" t="str">
        <f t="shared" si="15"/>
        <v>0,</v>
      </c>
      <c r="BZ28" s="88" t="str">
        <f t="shared" si="16"/>
        <v>0,</v>
      </c>
      <c r="CA28" s="88" t="str">
        <f t="shared" si="17"/>
        <v>0,</v>
      </c>
      <c r="CB28" s="88" t="str">
        <f t="shared" si="18"/>
        <v>0,</v>
      </c>
      <c r="CC28" s="88" t="str">
        <f t="shared" si="19"/>
        <v>0,</v>
      </c>
      <c r="CD28" s="26"/>
    </row>
    <row r="29" spans="1:82" s="7" customFormat="1" ht="12.75">
      <c r="A29" s="54" t="str">
        <f>'Дисциплины+ЗЕ'!A12</f>
        <v>1Б</v>
      </c>
      <c r="B29" s="55">
        <f>'Дисциплины+ЗЕ'!B12</f>
        <v>5</v>
      </c>
      <c r="C29" s="364">
        <f>'Дисциплины+ЗЕ'!C12</f>
        <v>0</v>
      </c>
      <c r="D29" s="72">
        <v>0</v>
      </c>
      <c r="E29" s="61">
        <f>'Дисциплины+ЗЕ'!D12</f>
        <v>0</v>
      </c>
      <c r="F29" s="62">
        <f>SUM(G29:N29)</f>
        <v>0</v>
      </c>
      <c r="G29" s="584"/>
      <c r="H29" s="583"/>
      <c r="I29" s="583"/>
      <c r="J29" s="583"/>
      <c r="K29" s="583"/>
      <c r="L29" s="583"/>
      <c r="M29" s="393"/>
      <c r="N29" s="393"/>
      <c r="O29" s="66">
        <f t="shared" si="6"/>
        <v>0</v>
      </c>
      <c r="P29" s="80">
        <f t="shared" si="7"/>
        <v>0</v>
      </c>
      <c r="Q29" s="80">
        <f t="shared" si="8"/>
        <v>0</v>
      </c>
      <c r="R29" s="80">
        <f t="shared" si="9"/>
        <v>0</v>
      </c>
      <c r="S29" s="80">
        <f t="shared" si="10"/>
        <v>0</v>
      </c>
      <c r="T29" s="80">
        <f t="shared" si="11"/>
        <v>0</v>
      </c>
      <c r="U29" s="80">
        <f t="shared" si="12"/>
        <v>0</v>
      </c>
      <c r="V29" s="62">
        <f t="shared" si="13"/>
        <v>0</v>
      </c>
      <c r="W29" s="593"/>
      <c r="X29" s="590"/>
      <c r="Y29" s="591"/>
      <c r="Z29" s="16"/>
      <c r="AA29" s="16"/>
      <c r="AB29" s="16"/>
      <c r="AC29" s="19"/>
      <c r="AD29" s="367"/>
      <c r="AE29" s="75"/>
      <c r="AF29" s="75"/>
      <c r="AG29" s="75"/>
      <c r="AH29" s="69">
        <f>IF(SUM(AD29:AG29)&gt;0,(G29*36-(SUMPRODUCT($AD$21:$AG$21,AD29:AG29)+(COUNTIF($BX29,"*1*")*36))),0)</f>
        <v>0</v>
      </c>
      <c r="AI29" s="368"/>
      <c r="AJ29" s="75"/>
      <c r="AK29" s="75"/>
      <c r="AL29" s="75"/>
      <c r="AM29" s="69">
        <f>IF(SUM(AI29:AL29)&gt;0,(H29*36-(SUMPRODUCT($AI$21:$AL$21,AI29:AL29)+(COUNTIF($BX29,"*2*")*36))),0)</f>
        <v>0</v>
      </c>
      <c r="AN29" s="368"/>
      <c r="AO29" s="75"/>
      <c r="AP29" s="75"/>
      <c r="AQ29" s="75"/>
      <c r="AR29" s="69">
        <f>IF(SUM(AN29:AQ29)&gt;0,(I29*36-(SUMPRODUCT($AN$21:$AQ$21,AN29:AQ29)+(COUNTIF($BX29,"*3*")*36))),0)</f>
        <v>0</v>
      </c>
      <c r="AS29" s="368"/>
      <c r="AT29" s="75"/>
      <c r="AU29" s="75"/>
      <c r="AV29" s="75"/>
      <c r="AW29" s="69">
        <f>IF(SUM(AS29:AV29)&gt;0,(J29*36-(SUMPRODUCT($AS$21:$AV$21,AS29:AV29)+(COUNTIF($BX29,"*4*")*36))),0)</f>
        <v>0</v>
      </c>
      <c r="AX29" s="368"/>
      <c r="AY29" s="75"/>
      <c r="AZ29" s="75"/>
      <c r="BA29" s="75"/>
      <c r="BB29" s="69">
        <f>IF(SUM(AX29:BA29)&gt;0,(K29*36-(SUMPRODUCT($AX$21:$BA$21,AX29:BA29)+(COUNTIF($BX29,"*5*")*36))),0)</f>
        <v>0</v>
      </c>
      <c r="BC29" s="368"/>
      <c r="BD29" s="75"/>
      <c r="BE29" s="75"/>
      <c r="BF29" s="75"/>
      <c r="BG29" s="69">
        <f>IF(SUM(BC29:BF29)&gt;0,(L29*36-(SUMPRODUCT($BC$21:$BF$21,BC29:BF29)+(COUNTIF($BX29,"*6*")*36))),0)</f>
        <v>0</v>
      </c>
      <c r="BH29" s="368"/>
      <c r="BI29" s="75"/>
      <c r="BJ29" s="75"/>
      <c r="BK29" s="75"/>
      <c r="BL29" s="69">
        <f>IF(SUM(BH29:BK29)&gt;0,(N29*36-(SUMPRODUCT(#REF!,BH29:BK29)+(COUNTIF($BX29,"*7*")*36))),0)</f>
        <v>0</v>
      </c>
      <c r="BM29" s="368"/>
      <c r="BN29" s="75"/>
      <c r="BO29" s="75"/>
      <c r="BP29" s="75"/>
      <c r="BQ29" s="69">
        <f>IF(SUM(BM29:BP29)&gt;0,(F29*36-(SUMPRODUCT(#REF!,BM29:BP29)+(COUNTIF($BX29,"*8*")*36))),0)</f>
        <v>0</v>
      </c>
      <c r="BR29" s="104"/>
      <c r="BS29" s="70"/>
      <c r="BT29" s="104"/>
      <c r="BU29" s="70"/>
      <c r="BV29" s="70"/>
      <c r="BW29" s="33"/>
      <c r="BX29" s="88" t="str">
        <f t="shared" si="14"/>
        <v>0,</v>
      </c>
      <c r="BY29" s="88" t="str">
        <f t="shared" si="15"/>
        <v>0,</v>
      </c>
      <c r="BZ29" s="88" t="str">
        <f t="shared" si="16"/>
        <v>0,</v>
      </c>
      <c r="CA29" s="88" t="str">
        <f t="shared" si="17"/>
        <v>0,</v>
      </c>
      <c r="CB29" s="88" t="str">
        <f t="shared" si="18"/>
        <v>0,</v>
      </c>
      <c r="CC29" s="88" t="str">
        <f t="shared" si="19"/>
        <v>0,</v>
      </c>
      <c r="CD29" s="26"/>
    </row>
    <row r="30" spans="1:82" s="7" customFormat="1" ht="12.75">
      <c r="A30" s="54" t="str">
        <f>'Дисциплины+ЗЕ'!A13</f>
        <v>1Б</v>
      </c>
      <c r="B30" s="55">
        <f>'Дисциплины+ЗЕ'!B13</f>
        <v>6</v>
      </c>
      <c r="C30" s="299">
        <f>'Дисциплины+ЗЕ'!C13</f>
        <v>0</v>
      </c>
      <c r="D30" s="72">
        <v>0</v>
      </c>
      <c r="E30" s="61">
        <f>'Дисциплины+ЗЕ'!D13</f>
        <v>0</v>
      </c>
      <c r="F30" s="62">
        <f>SUM(G30:N30)</f>
        <v>0</v>
      </c>
      <c r="G30" s="392"/>
      <c r="H30" s="393"/>
      <c r="I30" s="393"/>
      <c r="J30" s="393"/>
      <c r="K30" s="393"/>
      <c r="L30" s="393"/>
      <c r="M30" s="393"/>
      <c r="N30" s="393"/>
      <c r="O30" s="66">
        <f>36*E30</f>
        <v>0</v>
      </c>
      <c r="P30" s="80">
        <f>SUM(R30:V30)</f>
        <v>0</v>
      </c>
      <c r="Q30" s="80">
        <f>SUM(R30:U30)</f>
        <v>0</v>
      </c>
      <c r="R30" s="80">
        <f t="shared" si="9"/>
        <v>0</v>
      </c>
      <c r="S30" s="80">
        <f t="shared" si="10"/>
        <v>0</v>
      </c>
      <c r="T30" s="80">
        <f t="shared" si="11"/>
        <v>0</v>
      </c>
      <c r="U30" s="80">
        <f t="shared" si="12"/>
        <v>0</v>
      </c>
      <c r="V30" s="62">
        <f t="shared" si="13"/>
        <v>0</v>
      </c>
      <c r="W30" s="217"/>
      <c r="X30" s="16"/>
      <c r="Y30" s="78"/>
      <c r="Z30" s="16"/>
      <c r="AA30" s="16"/>
      <c r="AB30" s="16"/>
      <c r="AC30" s="19"/>
      <c r="AD30" s="367"/>
      <c r="AE30" s="75"/>
      <c r="AF30" s="75"/>
      <c r="AG30" s="75"/>
      <c r="AH30" s="69">
        <f>IF(SUM(AD30:AG30)&gt;0,(G30*36-(SUMPRODUCT($AD$21:$AG$21,AD30:AG30)+(COUNTIF($BX30,"*1*")*36))),0)</f>
        <v>0</v>
      </c>
      <c r="AI30" s="368"/>
      <c r="AJ30" s="75"/>
      <c r="AK30" s="75"/>
      <c r="AL30" s="75"/>
      <c r="AM30" s="69">
        <f>IF(SUM(AI30:AL30)&gt;0,(H30*36-(SUMPRODUCT($AI$21:$AL$21,AI30:AL30)+(COUNTIF($BX30,"*2*")*36))),0)</f>
        <v>0</v>
      </c>
      <c r="AN30" s="368"/>
      <c r="AO30" s="75"/>
      <c r="AP30" s="75"/>
      <c r="AQ30" s="75"/>
      <c r="AR30" s="69">
        <f>IF(SUM(AN30:AQ30)&gt;0,(I30*36-(SUMPRODUCT($AN$21:$AQ$21,AN30:AQ30)+(COUNTIF($BX30,"*3*")*36))),0)</f>
        <v>0</v>
      </c>
      <c r="AS30" s="368"/>
      <c r="AT30" s="75"/>
      <c r="AU30" s="75"/>
      <c r="AV30" s="75"/>
      <c r="AW30" s="69">
        <f>IF(SUM(AS30:AV30)&gt;0,(J30*36-(SUMPRODUCT($AS$21:$AV$21,AS30:AV30)+(COUNTIF($BX30,"*4*")*36))),0)</f>
        <v>0</v>
      </c>
      <c r="AX30" s="368"/>
      <c r="AY30" s="75"/>
      <c r="AZ30" s="75"/>
      <c r="BA30" s="75"/>
      <c r="BB30" s="69">
        <f>IF(SUM(AX30:BA30)&gt;0,(K30*36-(SUMPRODUCT($AX$21:$BA$21,AX30:BA30)+(COUNTIF($BX30,"*5*")*36))),0)</f>
        <v>0</v>
      </c>
      <c r="BC30" s="368"/>
      <c r="BD30" s="75"/>
      <c r="BE30" s="75"/>
      <c r="BF30" s="75"/>
      <c r="BG30" s="69">
        <f>IF(SUM(BC30:BF30)&gt;0,(L30*36-(SUMPRODUCT($BC$21:$BF$21,BC30:BF30)+(COUNTIF($BX30,"*6*")*36))),0)</f>
        <v>0</v>
      </c>
      <c r="BH30" s="368"/>
      <c r="BI30" s="75"/>
      <c r="BJ30" s="75"/>
      <c r="BK30" s="75"/>
      <c r="BL30" s="69">
        <f>IF(SUM(BH30:BK30)&gt;0,(N30*36-(SUMPRODUCT(#REF!,BH30:BK30)+(COUNTIF($BX30,"*7*")*36))),0)</f>
        <v>0</v>
      </c>
      <c r="BM30" s="368"/>
      <c r="BN30" s="75"/>
      <c r="BO30" s="75"/>
      <c r="BP30" s="75"/>
      <c r="BQ30" s="69">
        <f>IF(SUM(BM30:BP30)&gt;0,(F30*36-(SUMPRODUCT(#REF!,BM30:BP30)+(COUNTIF($BX30,"*8*")*36))),0)</f>
        <v>0</v>
      </c>
      <c r="BR30" s="104"/>
      <c r="BS30" s="70"/>
      <c r="BT30" s="104"/>
      <c r="BU30" s="70"/>
      <c r="BV30" s="70"/>
      <c r="BW30" s="33"/>
      <c r="BX30" s="88" t="str">
        <f t="shared" si="14"/>
        <v>0,</v>
      </c>
      <c r="BY30" s="88" t="str">
        <f t="shared" si="15"/>
        <v>0,</v>
      </c>
      <c r="BZ30" s="88" t="str">
        <f t="shared" si="16"/>
        <v>0,</v>
      </c>
      <c r="CA30" s="88" t="str">
        <f t="shared" si="17"/>
        <v>0,</v>
      </c>
      <c r="CB30" s="88" t="str">
        <f t="shared" si="18"/>
        <v>0,</v>
      </c>
      <c r="CC30" s="88" t="str">
        <f t="shared" si="19"/>
        <v>0,</v>
      </c>
      <c r="CD30" s="26"/>
    </row>
    <row r="31" spans="1:82" s="7" customFormat="1" ht="12.75">
      <c r="A31" s="54" t="str">
        <f>'Дисциплины+ЗЕ'!A14</f>
        <v>1Б</v>
      </c>
      <c r="B31" s="55">
        <f>'Дисциплины+ЗЕ'!B14</f>
        <v>7</v>
      </c>
      <c r="C31" s="299">
        <f>'Дисциплины+ЗЕ'!C14</f>
        <v>0</v>
      </c>
      <c r="D31" s="72">
        <v>0</v>
      </c>
      <c r="E31" s="61">
        <f>'Дисциплины+ЗЕ'!D14</f>
        <v>0</v>
      </c>
      <c r="F31" s="62">
        <f>SUM(G31:N31)</f>
        <v>0</v>
      </c>
      <c r="G31" s="392"/>
      <c r="H31" s="393"/>
      <c r="I31" s="393"/>
      <c r="J31" s="393"/>
      <c r="K31" s="393"/>
      <c r="L31" s="393"/>
      <c r="M31" s="393"/>
      <c r="N31" s="393"/>
      <c r="O31" s="66">
        <f t="shared" si="6"/>
        <v>0</v>
      </c>
      <c r="P31" s="80">
        <f t="shared" si="7"/>
        <v>0</v>
      </c>
      <c r="Q31" s="80">
        <f t="shared" si="8"/>
        <v>0</v>
      </c>
      <c r="R31" s="80">
        <f t="shared" si="9"/>
        <v>0</v>
      </c>
      <c r="S31" s="80">
        <f t="shared" si="10"/>
        <v>0</v>
      </c>
      <c r="T31" s="80">
        <f t="shared" si="11"/>
        <v>0</v>
      </c>
      <c r="U31" s="80">
        <f t="shared" si="12"/>
        <v>0</v>
      </c>
      <c r="V31" s="62">
        <f t="shared" si="13"/>
        <v>0</v>
      </c>
      <c r="W31" s="217"/>
      <c r="X31" s="16"/>
      <c r="Y31" s="78"/>
      <c r="Z31" s="16"/>
      <c r="AA31" s="16"/>
      <c r="AB31" s="16"/>
      <c r="AC31" s="19"/>
      <c r="AD31" s="367"/>
      <c r="AE31" s="75"/>
      <c r="AF31" s="75"/>
      <c r="AG31" s="75"/>
      <c r="AH31" s="69">
        <f>IF(SUM(AD31:AG31)&gt;0,(G31*36-(SUMPRODUCT($AD$21:$AG$21,AD31:AG31)+(COUNTIF($BX31,"*1*")*36))),0)</f>
        <v>0</v>
      </c>
      <c r="AI31" s="368"/>
      <c r="AJ31" s="75"/>
      <c r="AK31" s="75"/>
      <c r="AL31" s="75"/>
      <c r="AM31" s="69">
        <f>IF(SUM(AI31:AL31)&gt;0,(H31*36-(SUMPRODUCT($AI$21:$AL$21,AI31:AL31)+(COUNTIF($BX31,"*2*")*36))),0)</f>
        <v>0</v>
      </c>
      <c r="AN31" s="368"/>
      <c r="AO31" s="75"/>
      <c r="AP31" s="75"/>
      <c r="AQ31" s="75"/>
      <c r="AR31" s="69">
        <f>IF(SUM(AN31:AQ31)&gt;0,(I31*36-(SUMPRODUCT($AN$21:$AQ$21,AN31:AQ31)+(COUNTIF($BX31,"*3*")*36))),0)</f>
        <v>0</v>
      </c>
      <c r="AS31" s="368"/>
      <c r="AT31" s="75"/>
      <c r="AU31" s="75"/>
      <c r="AV31" s="75"/>
      <c r="AW31" s="69">
        <f>IF(SUM(AS31:AV31)&gt;0,(J31*36-(SUMPRODUCT($AS$21:$AV$21,AS31:AV31)+(COUNTIF($BX31,"*4*")*36))),0)</f>
        <v>0</v>
      </c>
      <c r="AX31" s="368"/>
      <c r="AY31" s="75"/>
      <c r="AZ31" s="75"/>
      <c r="BA31" s="75"/>
      <c r="BB31" s="69">
        <f>IF(SUM(AX31:BA31)&gt;0,(K31*36-(SUMPRODUCT($AX$21:$BA$21,AX31:BA31)+(COUNTIF($BX31,"*5*")*36))),0)</f>
        <v>0</v>
      </c>
      <c r="BC31" s="368"/>
      <c r="BD31" s="75"/>
      <c r="BE31" s="75"/>
      <c r="BF31" s="75"/>
      <c r="BG31" s="69">
        <f>IF(SUM(BC31:BF31)&gt;0,(L31*36-(SUMPRODUCT($BC$21:$BF$21,BC31:BF31)+(COUNTIF($BX31,"*6*")*36))),0)</f>
        <v>0</v>
      </c>
      <c r="BH31" s="368"/>
      <c r="BI31" s="75"/>
      <c r="BJ31" s="75"/>
      <c r="BK31" s="75"/>
      <c r="BL31" s="69">
        <f>IF(SUM(BH31:BK31)&gt;0,(N31*36-(SUMPRODUCT(#REF!,BH31:BK31)+(COUNTIF($BX31,"*7*")*36))),0)</f>
        <v>0</v>
      </c>
      <c r="BM31" s="368"/>
      <c r="BN31" s="75"/>
      <c r="BO31" s="75"/>
      <c r="BP31" s="75"/>
      <c r="BQ31" s="69">
        <f>IF(SUM(BM31:BP31)&gt;0,(F31*36-(SUMPRODUCT(#REF!,BM31:BP31)+(COUNTIF($BX31,"*8*")*36))),0)</f>
        <v>0</v>
      </c>
      <c r="BR31" s="104"/>
      <c r="BS31" s="70"/>
      <c r="BT31" s="104"/>
      <c r="BU31" s="70"/>
      <c r="BV31" s="70"/>
      <c r="BW31" s="33"/>
      <c r="BX31" s="88" t="str">
        <f t="shared" si="14"/>
        <v>0,</v>
      </c>
      <c r="BY31" s="88" t="str">
        <f t="shared" si="15"/>
        <v>0,</v>
      </c>
      <c r="BZ31" s="88" t="str">
        <f t="shared" si="16"/>
        <v>0,</v>
      </c>
      <c r="CA31" s="88" t="str">
        <f t="shared" si="17"/>
        <v>0,</v>
      </c>
      <c r="CB31" s="88" t="str">
        <f t="shared" si="18"/>
        <v>0,</v>
      </c>
      <c r="CC31" s="88" t="str">
        <f t="shared" si="19"/>
        <v>0,</v>
      </c>
      <c r="CD31" s="26"/>
    </row>
    <row r="32" spans="1:82" s="7" customFormat="1" ht="12.75">
      <c r="A32" s="54" t="str">
        <f>'Дисциплины+ЗЕ'!A15</f>
        <v>1Б</v>
      </c>
      <c r="B32" s="55">
        <f>'Дисциплины+ЗЕ'!B15</f>
        <v>8</v>
      </c>
      <c r="C32" s="299">
        <f>'Дисциплины+ЗЕ'!C15</f>
        <v>0</v>
      </c>
      <c r="D32" s="72">
        <v>0</v>
      </c>
      <c r="E32" s="61">
        <f>'Дисциплины+ЗЕ'!D15</f>
        <v>0</v>
      </c>
      <c r="F32" s="62">
        <f>SUM(G32:N32)</f>
        <v>0</v>
      </c>
      <c r="G32" s="392"/>
      <c r="H32" s="393"/>
      <c r="I32" s="393"/>
      <c r="J32" s="393"/>
      <c r="K32" s="393"/>
      <c r="L32" s="393"/>
      <c r="M32" s="393"/>
      <c r="N32" s="393"/>
      <c r="O32" s="66">
        <f>36*E32</f>
        <v>0</v>
      </c>
      <c r="P32" s="80">
        <f>SUM(R32:V32)</f>
        <v>0</v>
      </c>
      <c r="Q32" s="80">
        <f>SUM(R32:U32)</f>
        <v>0</v>
      </c>
      <c r="R32" s="80">
        <f t="shared" si="9"/>
        <v>0</v>
      </c>
      <c r="S32" s="80">
        <f t="shared" si="10"/>
        <v>0</v>
      </c>
      <c r="T32" s="80">
        <f t="shared" si="11"/>
        <v>0</v>
      </c>
      <c r="U32" s="80">
        <f t="shared" si="12"/>
        <v>0</v>
      </c>
      <c r="V32" s="62">
        <f t="shared" si="13"/>
        <v>0</v>
      </c>
      <c r="W32" s="217"/>
      <c r="X32" s="16"/>
      <c r="Y32" s="78"/>
      <c r="Z32" s="16"/>
      <c r="AA32" s="16"/>
      <c r="AB32" s="16"/>
      <c r="AC32" s="19"/>
      <c r="AD32" s="367"/>
      <c r="AE32" s="75"/>
      <c r="AF32" s="75"/>
      <c r="AG32" s="75"/>
      <c r="AH32" s="69">
        <f>IF(SUM(AD32:AG32)&gt;0,(G32*36-(SUMPRODUCT($AD$21:$AG$21,AD32:AG32)+(COUNTIF($BX32,"*1*")*36))),0)</f>
        <v>0</v>
      </c>
      <c r="AI32" s="368"/>
      <c r="AJ32" s="75"/>
      <c r="AK32" s="75"/>
      <c r="AL32" s="75"/>
      <c r="AM32" s="69">
        <f>IF(SUM(AI32:AL32)&gt;0,(H32*36-(SUMPRODUCT($AI$21:$AL$21,AI32:AL32)+(COUNTIF($BX32,"*2*")*36))),0)</f>
        <v>0</v>
      </c>
      <c r="AN32" s="368"/>
      <c r="AO32" s="75"/>
      <c r="AP32" s="75"/>
      <c r="AQ32" s="75"/>
      <c r="AR32" s="69">
        <f>IF(SUM(AN32:AQ32)&gt;0,(I32*36-(SUMPRODUCT($AN$21:$AQ$21,AN32:AQ32)+(COUNTIF($BX32,"*3*")*36))),0)</f>
        <v>0</v>
      </c>
      <c r="AS32" s="368"/>
      <c r="AT32" s="75"/>
      <c r="AU32" s="75"/>
      <c r="AV32" s="75"/>
      <c r="AW32" s="69">
        <f>IF(SUM(AS32:AV32)&gt;0,(J32*36-(SUMPRODUCT($AS$21:$AV$21,AS32:AV32)+(COUNTIF($BX32,"*4*")*36))),0)</f>
        <v>0</v>
      </c>
      <c r="AX32" s="368"/>
      <c r="AY32" s="75"/>
      <c r="AZ32" s="75"/>
      <c r="BA32" s="75"/>
      <c r="BB32" s="69">
        <f>IF(SUM(AX32:BA32)&gt;0,(K32*36-(SUMPRODUCT($AX$21:$BA$21,AX32:BA32)+(COUNTIF($BX32,"*5*")*36))),0)</f>
        <v>0</v>
      </c>
      <c r="BC32" s="368"/>
      <c r="BD32" s="75"/>
      <c r="BE32" s="75"/>
      <c r="BF32" s="75"/>
      <c r="BG32" s="69">
        <f>IF(SUM(BC32:BF32)&gt;0,(L32*36-(SUMPRODUCT($BC$21:$BF$21,BC32:BF32)+(COUNTIF($BX32,"*6*")*36))),0)</f>
        <v>0</v>
      </c>
      <c r="BH32" s="368"/>
      <c r="BI32" s="75"/>
      <c r="BJ32" s="75"/>
      <c r="BK32" s="75"/>
      <c r="BL32" s="69">
        <f>IF(SUM(BH32:BK32)&gt;0,(N32*36-(SUMPRODUCT(#REF!,BH32:BK32)+(COUNTIF($BX32,"*7*")*36))),0)</f>
        <v>0</v>
      </c>
      <c r="BM32" s="368"/>
      <c r="BN32" s="75"/>
      <c r="BO32" s="75"/>
      <c r="BP32" s="75"/>
      <c r="BQ32" s="69">
        <f>IF(SUM(BM32:BP32)&gt;0,(F32*36-(SUMPRODUCT(#REF!,BM32:BP32)+(COUNTIF($BX32,"*8*")*36))),0)</f>
        <v>0</v>
      </c>
      <c r="BR32" s="104"/>
      <c r="BS32" s="70"/>
      <c r="BT32" s="104"/>
      <c r="BU32" s="70"/>
      <c r="BV32" s="70"/>
      <c r="BW32" s="33"/>
      <c r="BX32" s="88" t="str">
        <f t="shared" si="14"/>
        <v>0,</v>
      </c>
      <c r="BY32" s="88" t="str">
        <f t="shared" si="15"/>
        <v>0,</v>
      </c>
      <c r="BZ32" s="88" t="str">
        <f t="shared" si="16"/>
        <v>0,</v>
      </c>
      <c r="CA32" s="88" t="str">
        <f t="shared" si="17"/>
        <v>0,</v>
      </c>
      <c r="CB32" s="88" t="str">
        <f t="shared" si="18"/>
        <v>0,</v>
      </c>
      <c r="CC32" s="88" t="str">
        <f t="shared" si="19"/>
        <v>0,</v>
      </c>
      <c r="CD32" s="26"/>
    </row>
    <row r="33" spans="1:82" s="7" customFormat="1" ht="12.75">
      <c r="A33" s="54" t="str">
        <f>'Дисциплины+ЗЕ'!A16</f>
        <v>1Б</v>
      </c>
      <c r="B33" s="55">
        <f>'Дисциплины+ЗЕ'!B16</f>
        <v>9</v>
      </c>
      <c r="C33" s="299">
        <f>'Дисциплины+ЗЕ'!C16</f>
        <v>0</v>
      </c>
      <c r="D33" s="72">
        <v>0</v>
      </c>
      <c r="E33" s="61">
        <f>'Дисциплины+ЗЕ'!D16</f>
        <v>0</v>
      </c>
      <c r="F33" s="62">
        <f>SUM(G33:N33)</f>
        <v>0</v>
      </c>
      <c r="G33" s="392"/>
      <c r="H33" s="393"/>
      <c r="I33" s="393"/>
      <c r="J33" s="393"/>
      <c r="K33" s="393"/>
      <c r="L33" s="393"/>
      <c r="M33" s="393"/>
      <c r="N33" s="393"/>
      <c r="O33" s="66">
        <f t="shared" si="6"/>
        <v>0</v>
      </c>
      <c r="P33" s="80">
        <f t="shared" si="7"/>
        <v>0</v>
      </c>
      <c r="Q33" s="80">
        <f t="shared" si="8"/>
        <v>0</v>
      </c>
      <c r="R33" s="80">
        <f t="shared" si="9"/>
        <v>0</v>
      </c>
      <c r="S33" s="80">
        <f t="shared" si="10"/>
        <v>0</v>
      </c>
      <c r="T33" s="80">
        <f t="shared" si="11"/>
        <v>0</v>
      </c>
      <c r="U33" s="80">
        <f t="shared" si="12"/>
        <v>0</v>
      </c>
      <c r="V33" s="62">
        <f t="shared" si="13"/>
        <v>0</v>
      </c>
      <c r="W33" s="217"/>
      <c r="X33" s="16"/>
      <c r="Y33" s="78"/>
      <c r="Z33" s="16"/>
      <c r="AA33" s="16"/>
      <c r="AB33" s="16"/>
      <c r="AC33" s="19"/>
      <c r="AD33" s="367"/>
      <c r="AE33" s="75"/>
      <c r="AF33" s="75"/>
      <c r="AG33" s="75"/>
      <c r="AH33" s="69">
        <f>IF(SUM(AD33:AG33)&gt;0,(G33*36-(SUMPRODUCT($AD$21:$AG$21,AD33:AG33)+(COUNTIF($BX33,"*1*")*36))),0)</f>
        <v>0</v>
      </c>
      <c r="AI33" s="368"/>
      <c r="AJ33" s="75"/>
      <c r="AK33" s="75"/>
      <c r="AL33" s="75"/>
      <c r="AM33" s="69">
        <f>IF(SUM(AI33:AL33)&gt;0,(H33*36-(SUMPRODUCT($AI$21:$AL$21,AI33:AL33)+(COUNTIF($BX33,"*2*")*36))),0)</f>
        <v>0</v>
      </c>
      <c r="AN33" s="368"/>
      <c r="AO33" s="75"/>
      <c r="AP33" s="75"/>
      <c r="AQ33" s="75"/>
      <c r="AR33" s="69">
        <f>IF(SUM(AN33:AQ33)&gt;0,(I33*36-(SUMPRODUCT($AN$21:$AQ$21,AN33:AQ33)+(COUNTIF($BX33,"*3*")*36))),0)</f>
        <v>0</v>
      </c>
      <c r="AS33" s="368"/>
      <c r="AT33" s="75"/>
      <c r="AU33" s="75"/>
      <c r="AV33" s="75"/>
      <c r="AW33" s="69">
        <f>IF(SUM(AS33:AV33)&gt;0,(J33*36-(SUMPRODUCT($AS$21:$AV$21,AS33:AV33)+(COUNTIF($BX33,"*4*")*36))),0)</f>
        <v>0</v>
      </c>
      <c r="AX33" s="368"/>
      <c r="AY33" s="75"/>
      <c r="AZ33" s="75"/>
      <c r="BA33" s="75"/>
      <c r="BB33" s="69">
        <f>IF(SUM(AX33:BA33)&gt;0,(K33*36-(SUMPRODUCT($AX$21:$BA$21,AX33:BA33)+(COUNTIF($BX33,"*5*")*36))),0)</f>
        <v>0</v>
      </c>
      <c r="BC33" s="368"/>
      <c r="BD33" s="75"/>
      <c r="BE33" s="75"/>
      <c r="BF33" s="75"/>
      <c r="BG33" s="69">
        <f>IF(SUM(BC33:BF33)&gt;0,(L33*36-(SUMPRODUCT($BC$21:$BF$21,BC33:BF33)+(COUNTIF($BX33,"*6*")*36))),0)</f>
        <v>0</v>
      </c>
      <c r="BH33" s="368"/>
      <c r="BI33" s="75"/>
      <c r="BJ33" s="75"/>
      <c r="BK33" s="75"/>
      <c r="BL33" s="69">
        <f>IF(SUM(BH33:BK33)&gt;0,(N33*36-(SUMPRODUCT(#REF!,BH33:BK33)+(COUNTIF($BX33,"*7*")*36))),0)</f>
        <v>0</v>
      </c>
      <c r="BM33" s="368"/>
      <c r="BN33" s="75"/>
      <c r="BO33" s="75"/>
      <c r="BP33" s="75"/>
      <c r="BQ33" s="69">
        <f>IF(SUM(BM33:BP33)&gt;0,(F33*36-(SUMPRODUCT(#REF!,BM33:BP33)+(COUNTIF($BX33,"*8*")*36))),0)</f>
        <v>0</v>
      </c>
      <c r="BR33" s="104"/>
      <c r="BS33" s="70"/>
      <c r="BT33" s="104"/>
      <c r="BU33" s="70"/>
      <c r="BV33" s="70"/>
      <c r="BW33" s="33"/>
      <c r="BX33" s="88" t="str">
        <f t="shared" si="14"/>
        <v>0,</v>
      </c>
      <c r="BY33" s="88" t="str">
        <f t="shared" si="15"/>
        <v>0,</v>
      </c>
      <c r="BZ33" s="88" t="str">
        <f t="shared" si="16"/>
        <v>0,</v>
      </c>
      <c r="CA33" s="88" t="str">
        <f t="shared" si="17"/>
        <v>0,</v>
      </c>
      <c r="CB33" s="88" t="str">
        <f t="shared" si="18"/>
        <v>0,</v>
      </c>
      <c r="CC33" s="88" t="str">
        <f t="shared" si="19"/>
        <v>0,</v>
      </c>
      <c r="CD33" s="26"/>
    </row>
    <row r="34" spans="1:82" s="7" customFormat="1" ht="12.75">
      <c r="A34" s="54" t="str">
        <f>'Дисциплины+ЗЕ'!A17</f>
        <v>1Б</v>
      </c>
      <c r="B34" s="55">
        <f>'Дисциплины+ЗЕ'!B17</f>
        <v>10</v>
      </c>
      <c r="C34" s="299">
        <f>'Дисциплины+ЗЕ'!C17</f>
        <v>0</v>
      </c>
      <c r="D34" s="72">
        <v>0</v>
      </c>
      <c r="E34" s="61">
        <f>'Дисциплины+ЗЕ'!D17</f>
        <v>0</v>
      </c>
      <c r="F34" s="62">
        <f>SUM(G34:N34)</f>
        <v>0</v>
      </c>
      <c r="G34" s="392"/>
      <c r="H34" s="393"/>
      <c r="I34" s="393"/>
      <c r="J34" s="393"/>
      <c r="K34" s="393"/>
      <c r="L34" s="393"/>
      <c r="M34" s="393"/>
      <c r="N34" s="393"/>
      <c r="O34" s="66">
        <f t="shared" si="6"/>
        <v>0</v>
      </c>
      <c r="P34" s="80">
        <f t="shared" si="7"/>
        <v>0</v>
      </c>
      <c r="Q34" s="80">
        <f t="shared" si="8"/>
        <v>0</v>
      </c>
      <c r="R34" s="80">
        <f t="shared" si="9"/>
        <v>0</v>
      </c>
      <c r="S34" s="80">
        <f t="shared" si="10"/>
        <v>0</v>
      </c>
      <c r="T34" s="80">
        <f t="shared" si="11"/>
        <v>0</v>
      </c>
      <c r="U34" s="80">
        <f t="shared" si="12"/>
        <v>0</v>
      </c>
      <c r="V34" s="62">
        <f t="shared" si="13"/>
        <v>0</v>
      </c>
      <c r="W34" s="217"/>
      <c r="X34" s="16"/>
      <c r="Y34" s="78"/>
      <c r="Z34" s="16"/>
      <c r="AA34" s="16"/>
      <c r="AB34" s="16"/>
      <c r="AC34" s="19"/>
      <c r="AD34" s="367"/>
      <c r="AE34" s="75"/>
      <c r="AF34" s="75"/>
      <c r="AG34" s="75"/>
      <c r="AH34" s="69">
        <f>IF(SUM(AD34:AG34)&gt;0,(G34*36-(SUMPRODUCT($AD$21:$AG$21,AD34:AG34)+(COUNTIF($BX34,"*1*")*36))),0)</f>
        <v>0</v>
      </c>
      <c r="AI34" s="368"/>
      <c r="AJ34" s="75"/>
      <c r="AK34" s="75"/>
      <c r="AL34" s="75"/>
      <c r="AM34" s="69">
        <f>IF(SUM(AI34:AL34)&gt;0,(H34*36-(SUMPRODUCT($AI$21:$AL$21,AI34:AL34)+(COUNTIF($BX34,"*2*")*36))),0)</f>
        <v>0</v>
      </c>
      <c r="AN34" s="368"/>
      <c r="AO34" s="75"/>
      <c r="AP34" s="75"/>
      <c r="AQ34" s="75"/>
      <c r="AR34" s="69">
        <f>IF(SUM(AN34:AQ34)&gt;0,(I34*36-(SUMPRODUCT($AN$21:$AQ$21,AN34:AQ34)+(COUNTIF($BX34,"*3*")*36))),0)</f>
        <v>0</v>
      </c>
      <c r="AS34" s="368"/>
      <c r="AT34" s="75"/>
      <c r="AU34" s="75"/>
      <c r="AV34" s="75"/>
      <c r="AW34" s="69">
        <f>IF(SUM(AS34:AV34)&gt;0,(J34*36-(SUMPRODUCT($AS$21:$AV$21,AS34:AV34)+(COUNTIF($BX34,"*4*")*36))),0)</f>
        <v>0</v>
      </c>
      <c r="AX34" s="368"/>
      <c r="AY34" s="75"/>
      <c r="AZ34" s="75"/>
      <c r="BA34" s="75"/>
      <c r="BB34" s="69">
        <f>IF(SUM(AX34:BA34)&gt;0,(K34*36-(SUMPRODUCT($AX$21:$BA$21,AX34:BA34)+(COUNTIF($BX34,"*5*")*36))),0)</f>
        <v>0</v>
      </c>
      <c r="BC34" s="368"/>
      <c r="BD34" s="75"/>
      <c r="BE34" s="75"/>
      <c r="BF34" s="75"/>
      <c r="BG34" s="69">
        <f>IF(SUM(BC34:BF34)&gt;0,(L34*36-(SUMPRODUCT($BC$21:$BF$21,BC34:BF34)+(COUNTIF($BX34,"*6*")*36))),0)</f>
        <v>0</v>
      </c>
      <c r="BH34" s="368"/>
      <c r="BI34" s="75"/>
      <c r="BJ34" s="75"/>
      <c r="BK34" s="75"/>
      <c r="BL34" s="69">
        <f>IF(SUM(BH34:BK34)&gt;0,(N34*36-(SUMPRODUCT(#REF!,BH34:BK34)+(COUNTIF($BX34,"*7*")*36))),0)</f>
        <v>0</v>
      </c>
      <c r="BM34" s="368"/>
      <c r="BN34" s="75"/>
      <c r="BO34" s="75"/>
      <c r="BP34" s="75"/>
      <c r="BQ34" s="69">
        <f>IF(SUM(BM34:BP34)&gt;0,(F34*36-(SUMPRODUCT(#REF!,BM34:BP34)+(COUNTIF($BX34,"*8*")*36))),0)</f>
        <v>0</v>
      </c>
      <c r="BR34" s="104"/>
      <c r="BS34" s="164"/>
      <c r="BT34" s="104"/>
      <c r="BU34" s="164"/>
      <c r="BV34" s="70"/>
      <c r="BW34" s="33"/>
      <c r="BX34" s="88" t="str">
        <f t="shared" si="14"/>
        <v>0,</v>
      </c>
      <c r="BY34" s="88" t="str">
        <f t="shared" si="15"/>
        <v>0,</v>
      </c>
      <c r="BZ34" s="88" t="str">
        <f t="shared" si="16"/>
        <v>0,</v>
      </c>
      <c r="CA34" s="88" t="str">
        <f t="shared" si="17"/>
        <v>0,</v>
      </c>
      <c r="CB34" s="88" t="str">
        <f t="shared" si="18"/>
        <v>0,</v>
      </c>
      <c r="CC34" s="88" t="str">
        <f t="shared" si="19"/>
        <v>0,</v>
      </c>
      <c r="CD34" s="26"/>
    </row>
    <row r="35" spans="1:81" ht="10.5" customHeight="1">
      <c r="A35" s="513" t="str">
        <f>'Дисциплины+ЗЕ'!A18</f>
        <v>1.ГСЭ</v>
      </c>
      <c r="B35" s="500">
        <f>'Дисциплины+ЗЕ'!B18</f>
        <v>0</v>
      </c>
      <c r="C35" s="501" t="str">
        <f>'Дисциплины+ЗЕ'!C18</f>
        <v>Вариативная часть</v>
      </c>
      <c r="D35" s="502"/>
      <c r="E35" s="503">
        <f>'Дисциплины+ЗЕ'!D18</f>
        <v>0</v>
      </c>
      <c r="F35" s="504">
        <f aca="true" t="shared" si="20" ref="F35:O35">SUBTOTAL(9,F36:F45)</f>
        <v>0</v>
      </c>
      <c r="G35" s="505">
        <f t="shared" si="20"/>
        <v>0</v>
      </c>
      <c r="H35" s="506">
        <f t="shared" si="20"/>
        <v>0</v>
      </c>
      <c r="I35" s="506">
        <f t="shared" si="20"/>
        <v>0</v>
      </c>
      <c r="J35" s="506">
        <f t="shared" si="20"/>
        <v>0</v>
      </c>
      <c r="K35" s="506">
        <f t="shared" si="20"/>
        <v>0</v>
      </c>
      <c r="L35" s="506">
        <f t="shared" si="20"/>
        <v>0</v>
      </c>
      <c r="M35" s="506"/>
      <c r="N35" s="506"/>
      <c r="O35" s="505">
        <f t="shared" si="20"/>
        <v>0</v>
      </c>
      <c r="P35" s="506">
        <f aca="true" t="shared" si="21" ref="P35:V35">SUBTOTAL(9,P36:P45)</f>
        <v>0</v>
      </c>
      <c r="Q35" s="506">
        <f t="shared" si="21"/>
        <v>0</v>
      </c>
      <c r="R35" s="506">
        <f t="shared" si="21"/>
        <v>0</v>
      </c>
      <c r="S35" s="506">
        <f t="shared" si="21"/>
        <v>0</v>
      </c>
      <c r="T35" s="506">
        <f t="shared" si="21"/>
        <v>0</v>
      </c>
      <c r="U35" s="506">
        <f t="shared" si="21"/>
        <v>0</v>
      </c>
      <c r="V35" s="504">
        <f t="shared" si="21"/>
        <v>0</v>
      </c>
      <c r="W35" s="514"/>
      <c r="X35" s="515"/>
      <c r="Y35" s="515"/>
      <c r="Z35" s="515"/>
      <c r="AA35" s="515"/>
      <c r="AB35" s="515"/>
      <c r="AC35" s="516"/>
      <c r="AD35" s="517"/>
      <c r="AE35" s="518"/>
      <c r="AF35" s="518"/>
      <c r="AG35" s="518"/>
      <c r="AH35" s="512"/>
      <c r="AI35" s="519"/>
      <c r="AJ35" s="518"/>
      <c r="AK35" s="518"/>
      <c r="AL35" s="518"/>
      <c r="AM35" s="512"/>
      <c r="AN35" s="519"/>
      <c r="AO35" s="518"/>
      <c r="AP35" s="518"/>
      <c r="AQ35" s="518"/>
      <c r="AR35" s="512"/>
      <c r="AS35" s="519"/>
      <c r="AT35" s="518"/>
      <c r="AU35" s="518"/>
      <c r="AV35" s="518"/>
      <c r="AW35" s="512"/>
      <c r="AX35" s="519"/>
      <c r="AY35" s="518"/>
      <c r="AZ35" s="518"/>
      <c r="BA35" s="518"/>
      <c r="BB35" s="512"/>
      <c r="BC35" s="519"/>
      <c r="BD35" s="518"/>
      <c r="BE35" s="518"/>
      <c r="BF35" s="518"/>
      <c r="BG35" s="512"/>
      <c r="BH35" s="519"/>
      <c r="BI35" s="518"/>
      <c r="BJ35" s="518"/>
      <c r="BK35" s="518"/>
      <c r="BL35" s="512"/>
      <c r="BM35" s="519"/>
      <c r="BN35" s="518"/>
      <c r="BO35" s="518"/>
      <c r="BP35" s="518"/>
      <c r="BQ35" s="512"/>
      <c r="BR35" s="252"/>
      <c r="BS35" s="164"/>
      <c r="BT35" s="613"/>
      <c r="BU35" s="164"/>
      <c r="BW35" s="33"/>
      <c r="BX35" s="88" t="str">
        <f t="shared" si="14"/>
        <v>0,</v>
      </c>
      <c r="BY35" s="88" t="str">
        <f t="shared" si="15"/>
        <v>0,</v>
      </c>
      <c r="BZ35" s="88" t="str">
        <f t="shared" si="16"/>
        <v>0,</v>
      </c>
      <c r="CA35" s="88" t="str">
        <f t="shared" si="17"/>
        <v>0,</v>
      </c>
      <c r="CB35" s="88" t="str">
        <f t="shared" si="18"/>
        <v>0,</v>
      </c>
      <c r="CC35" s="88" t="str">
        <f t="shared" si="19"/>
        <v>0,</v>
      </c>
    </row>
    <row r="36" spans="1:81" ht="12" customHeight="1">
      <c r="A36" s="54" t="str">
        <f>'Дисциплины+ЗЕ'!A19</f>
        <v>1В</v>
      </c>
      <c r="B36" s="55">
        <f>'Дисциплины+ЗЕ'!B19</f>
        <v>1</v>
      </c>
      <c r="C36" s="299">
        <f>'Дисциплины+ЗЕ'!C19</f>
        <v>0</v>
      </c>
      <c r="D36" s="72">
        <v>0</v>
      </c>
      <c r="E36" s="61">
        <f>'Дисциплины+ЗЕ'!D19</f>
        <v>0</v>
      </c>
      <c r="F36" s="62">
        <f>SUM(G36:N36)</f>
        <v>0</v>
      </c>
      <c r="G36" s="581"/>
      <c r="H36" s="582"/>
      <c r="I36" s="583"/>
      <c r="J36" s="583"/>
      <c r="K36" s="583"/>
      <c r="L36" s="583"/>
      <c r="M36" s="393"/>
      <c r="N36" s="393"/>
      <c r="O36" s="66">
        <f aca="true" t="shared" si="22" ref="O36:O45">36*E36</f>
        <v>0</v>
      </c>
      <c r="P36" s="80">
        <f aca="true" t="shared" si="23" ref="P36:P45">SUM(R36:V36)</f>
        <v>0</v>
      </c>
      <c r="Q36" s="80">
        <f aca="true" t="shared" si="24" ref="Q36:Q45">SUM(R36:U36)</f>
        <v>0</v>
      </c>
      <c r="R36" s="80">
        <f>AD36*$AD$21+AI36*$AI$21+AN36*$AN$21+AS36*$AS$21+AX36*$AX$21+BC36*$BC$21+BH36*$BH$21+BM36*$BM$21</f>
        <v>0</v>
      </c>
      <c r="S36" s="80">
        <f>AE36*$AD$21+AJ36*$AI$21+AO36*$AN$21+AT36*$AS$21+AY36*$AX$21+BD36*$BC$21+BI36*$BH$21+BN36*$BM$21</f>
        <v>0</v>
      </c>
      <c r="T36" s="80">
        <f>AF36*$AD$21+AK36*$AI$21+AP36*$AN$21+AU36*$AS$21+AZ36*$AX$21+BE36*$BC$21+BJ36*$BH$21+BO36*$BM$21</f>
        <v>0</v>
      </c>
      <c r="U36" s="80">
        <f>AG36*$AD$21+AL36*$AI$21+AQ36*$AN$21+AV36*$AS$21+BA36*$AX$21+BF36*$BC$21+BK36*$BH$21+BP36*$BM$21</f>
        <v>0</v>
      </c>
      <c r="V36" s="62">
        <f>AH36+AM36+AR36+AW36+BB36+BG36+BL36+BQ36+LEN(SUBSTITUTE(SUBSTITUTE(SUBSTITUTE(SUBSTITUTE(SUBSTITUTE(W36,"0",""),".","")," ",""),",",""),";",""))*36</f>
        <v>0</v>
      </c>
      <c r="W36" s="589"/>
      <c r="X36" s="590"/>
      <c r="Y36" s="590"/>
      <c r="Z36" s="590"/>
      <c r="AA36" s="590"/>
      <c r="AB36" s="590"/>
      <c r="AC36" s="594"/>
      <c r="AD36" s="367"/>
      <c r="AE36" s="75"/>
      <c r="AF36" s="75"/>
      <c r="AG36" s="75"/>
      <c r="AH36" s="69">
        <f>IF(SUM(AD36:AG36)&gt;0,(G36*36-(SUMPRODUCT($AD$21:$AG$21,AD36:AG36)+(COUNTIF($BX36,"*1*")*36))),0)</f>
        <v>0</v>
      </c>
      <c r="AI36" s="368"/>
      <c r="AJ36" s="75"/>
      <c r="AK36" s="75"/>
      <c r="AL36" s="75"/>
      <c r="AM36" s="69">
        <f>IF(SUM(AI36:AL36)&gt;0,(H36*36-(SUMPRODUCT($AI$21:$AL$21,AI36:AL36)+(COUNTIF($BX36,"*2*")*36))),0)</f>
        <v>0</v>
      </c>
      <c r="AN36" s="368"/>
      <c r="AO36" s="75"/>
      <c r="AP36" s="75"/>
      <c r="AQ36" s="75"/>
      <c r="AR36" s="69">
        <f>IF(SUM(AN36:AQ36)&gt;0,(I36*36-(SUMPRODUCT($AN$21:$AQ$21,AN36:AQ36)+(COUNTIF($BX36,"*3*")*36))),0)</f>
        <v>0</v>
      </c>
      <c r="AS36" s="368"/>
      <c r="AT36" s="75"/>
      <c r="AU36" s="75"/>
      <c r="AV36" s="75"/>
      <c r="AW36" s="69">
        <f>IF(SUM(AS36:AV36)&gt;0,(J36*36-(SUMPRODUCT($AS$21:$AV$21,AS36:AV36)+(COUNTIF($BX36,"*4*")*36))),0)</f>
        <v>0</v>
      </c>
      <c r="AX36" s="368"/>
      <c r="AY36" s="75"/>
      <c r="AZ36" s="75"/>
      <c r="BA36" s="75"/>
      <c r="BB36" s="69">
        <f>IF(SUM(AX36:BA36)&gt;0,(K36*36-(SUMPRODUCT($AX$21:$BA$21,AX36:BA36)+(COUNTIF($BX36,"*5*")*36))),0)</f>
        <v>0</v>
      </c>
      <c r="BC36" s="368"/>
      <c r="BD36" s="75"/>
      <c r="BE36" s="75"/>
      <c r="BF36" s="75"/>
      <c r="BG36" s="69">
        <f>IF(SUM(BC36:BF36)&gt;0,(L36*36-(SUMPRODUCT($BC$21:$BF$21,BC36:BF36)+(COUNTIF($BX36,"*6*")*36))),0)</f>
        <v>0</v>
      </c>
      <c r="BH36" s="368"/>
      <c r="BI36" s="75"/>
      <c r="BJ36" s="75"/>
      <c r="BK36" s="75"/>
      <c r="BL36" s="69">
        <f>IF(SUM(BH36:BK36)&gt;0,(N36*36-(SUMPRODUCT(#REF!,BH36:BK36)+(COUNTIF($BX36,"*7*")*36))),0)</f>
        <v>0</v>
      </c>
      <c r="BM36" s="368"/>
      <c r="BN36" s="75"/>
      <c r="BO36" s="75"/>
      <c r="BP36" s="75"/>
      <c r="BQ36" s="69">
        <f>IF(SUM(BM36:BP36)&gt;0,(F36*36-(SUMPRODUCT(#REF!,BM36:BP36)+(COUNTIF($BX36,"*8*")*36))),0)</f>
        <v>0</v>
      </c>
      <c r="BR36" s="104"/>
      <c r="BS36" s="164"/>
      <c r="BT36" s="104"/>
      <c r="BU36" s="164"/>
      <c r="BW36" s="33"/>
      <c r="BX36" s="88" t="str">
        <f t="shared" si="14"/>
        <v>0,</v>
      </c>
      <c r="BY36" s="88" t="str">
        <f t="shared" si="15"/>
        <v>0,</v>
      </c>
      <c r="BZ36" s="88" t="str">
        <f t="shared" si="16"/>
        <v>0,</v>
      </c>
      <c r="CA36" s="88" t="str">
        <f t="shared" si="17"/>
        <v>0,</v>
      </c>
      <c r="CB36" s="88" t="str">
        <f t="shared" si="18"/>
        <v>0,</v>
      </c>
      <c r="CC36" s="88" t="str">
        <f t="shared" si="19"/>
        <v>0,</v>
      </c>
    </row>
    <row r="37" spans="1:81" ht="17.25" customHeight="1">
      <c r="A37" s="54" t="str">
        <f>'Дисциплины+ЗЕ'!A20</f>
        <v>1В</v>
      </c>
      <c r="B37" s="55">
        <f>'Дисциплины+ЗЕ'!B20</f>
        <v>2</v>
      </c>
      <c r="C37" s="299">
        <f>'Дисциплины+ЗЕ'!C20</f>
        <v>0</v>
      </c>
      <c r="D37" s="72">
        <v>0</v>
      </c>
      <c r="E37" s="61">
        <f>'Дисциплины+ЗЕ'!D20</f>
        <v>0</v>
      </c>
      <c r="F37" s="62">
        <f>SUM(G37:N37)</f>
        <v>0</v>
      </c>
      <c r="G37" s="581"/>
      <c r="H37" s="582"/>
      <c r="I37" s="583"/>
      <c r="J37" s="583"/>
      <c r="K37" s="583"/>
      <c r="L37" s="583"/>
      <c r="M37" s="393"/>
      <c r="N37" s="393"/>
      <c r="O37" s="66">
        <f t="shared" si="22"/>
        <v>0</v>
      </c>
      <c r="P37" s="80">
        <f t="shared" si="23"/>
        <v>0</v>
      </c>
      <c r="Q37" s="80">
        <f t="shared" si="24"/>
        <v>0</v>
      </c>
      <c r="R37" s="80">
        <f aca="true" t="shared" si="25" ref="R37:R45">AD37*$AD$21+AI37*$AI$21+AN37*$AN$21+AS37*$AS$21+AX37*$AX$21+BC37*$BC$21+BH37*$BH$21+BM37*$BM$21</f>
        <v>0</v>
      </c>
      <c r="S37" s="80">
        <f aca="true" t="shared" si="26" ref="S37:S45">AE37*$AD$21+AJ37*$AI$21+AO37*$AN$21+AT37*$AS$21+AY37*$AX$21+BD37*$BC$21+BI37*$BH$21+BN37*$BM$21</f>
        <v>0</v>
      </c>
      <c r="T37" s="80">
        <f aca="true" t="shared" si="27" ref="T37:T45">AF37*$AD$21+AK37*$AI$21+AP37*$AN$21+AU37*$AS$21+AZ37*$AX$21+BE37*$BC$21+BJ37*$BH$21+BO37*$BM$21</f>
        <v>0</v>
      </c>
      <c r="U37" s="80">
        <f aca="true" t="shared" si="28" ref="U37:U45">AG37*$AD$21+AL37*$AI$21+AQ37*$AN$21+AV37*$AS$21+BA37*$AX$21+BF37*$BC$21+BK37*$BH$21+BP37*$BM$21</f>
        <v>0</v>
      </c>
      <c r="V37" s="62">
        <f aca="true" t="shared" si="29" ref="V37:V45">AH37+AM37+AR37+AW37+BB37+BG37+BL37+BQ37+LEN(SUBSTITUTE(SUBSTITUTE(SUBSTITUTE(SUBSTITUTE(SUBSTITUTE(W37,"0",""),".","")," ",""),",",""),";",""))*36</f>
        <v>0</v>
      </c>
      <c r="W37" s="589"/>
      <c r="X37" s="590"/>
      <c r="Y37" s="590"/>
      <c r="Z37" s="590"/>
      <c r="AA37" s="590"/>
      <c r="AB37" s="590"/>
      <c r="AC37" s="594"/>
      <c r="AD37" s="367"/>
      <c r="AE37" s="75"/>
      <c r="AF37" s="75"/>
      <c r="AG37" s="75"/>
      <c r="AH37" s="69">
        <f>IF(SUM(AD37:AG37)&gt;0,(G37*36-(SUMPRODUCT($AD$21:$AG$21,AD37:AG37)+(COUNTIF($BX37,"*1*")*36))),0)</f>
        <v>0</v>
      </c>
      <c r="AI37" s="368"/>
      <c r="AJ37" s="75"/>
      <c r="AK37" s="75"/>
      <c r="AL37" s="75"/>
      <c r="AM37" s="69">
        <f>IF(SUM(AI37:AL37)&gt;0,(H37*36-(SUMPRODUCT($AI$21:$AL$21,AI37:AL37)+(COUNTIF($BX37,"*2*")*36))),0)</f>
        <v>0</v>
      </c>
      <c r="AN37" s="368"/>
      <c r="AO37" s="75"/>
      <c r="AP37" s="75"/>
      <c r="AQ37" s="75"/>
      <c r="AR37" s="69">
        <f>IF(SUM(AN37:AQ37)&gt;0,(I37*36-(SUMPRODUCT($AN$21:$AQ$21,AN37:AQ37)+(COUNTIF($BX37,"*3*")*36))),0)</f>
        <v>0</v>
      </c>
      <c r="AS37" s="368"/>
      <c r="AT37" s="75"/>
      <c r="AU37" s="75"/>
      <c r="AV37" s="75"/>
      <c r="AW37" s="69">
        <f>IF(SUM(AS37:AV37)&gt;0,(J37*36-(SUMPRODUCT($AS$21:$AV$21,AS37:AV37)+(COUNTIF($BX37,"*4*")*36))),0)</f>
        <v>0</v>
      </c>
      <c r="AX37" s="368"/>
      <c r="AY37" s="75"/>
      <c r="AZ37" s="75"/>
      <c r="BA37" s="75"/>
      <c r="BB37" s="69">
        <f>IF(SUM(AX37:BA37)&gt;0,(K37*36-(SUMPRODUCT($AX$21:$BA$21,AX37:BA37)+(COUNTIF($BX37,"*5*")*36))),0)</f>
        <v>0</v>
      </c>
      <c r="BC37" s="368"/>
      <c r="BD37" s="75"/>
      <c r="BE37" s="75"/>
      <c r="BF37" s="75"/>
      <c r="BG37" s="69">
        <f>IF(SUM(BC37:BF37)&gt;0,(L37*36-(SUMPRODUCT($BC$21:$BF$21,BC37:BF37)+(COUNTIF($BX37,"*6*")*36))),0)</f>
        <v>0</v>
      </c>
      <c r="BH37" s="368"/>
      <c r="BI37" s="75"/>
      <c r="BJ37" s="75"/>
      <c r="BK37" s="75"/>
      <c r="BL37" s="69">
        <f>IF(SUM(BH37:BK37)&gt;0,(N37*36-(SUMPRODUCT(#REF!,BH37:BK37)+(COUNTIF($BX37,"*7*")*36))),0)</f>
        <v>0</v>
      </c>
      <c r="BM37" s="368"/>
      <c r="BN37" s="75"/>
      <c r="BO37" s="75"/>
      <c r="BP37" s="75"/>
      <c r="BQ37" s="69">
        <f>IF(SUM(BM37:BP37)&gt;0,(F37*36-(SUMPRODUCT(#REF!,BM37:BP37)+(COUNTIF($BX37,"*8*")*36))),0)</f>
        <v>0</v>
      </c>
      <c r="BR37" s="104"/>
      <c r="BS37" s="164"/>
      <c r="BT37" s="104"/>
      <c r="BU37" s="164"/>
      <c r="BW37" s="33"/>
      <c r="BX37" s="88" t="str">
        <f t="shared" si="14"/>
        <v>0,</v>
      </c>
      <c r="BY37" s="88" t="str">
        <f t="shared" si="15"/>
        <v>0,</v>
      </c>
      <c r="BZ37" s="88" t="str">
        <f t="shared" si="16"/>
        <v>0,</v>
      </c>
      <c r="CA37" s="88" t="str">
        <f t="shared" si="17"/>
        <v>0,</v>
      </c>
      <c r="CB37" s="88" t="str">
        <f t="shared" si="18"/>
        <v>0,</v>
      </c>
      <c r="CC37" s="88" t="str">
        <f t="shared" si="19"/>
        <v>0,</v>
      </c>
    </row>
    <row r="38" spans="1:82" s="7" customFormat="1" ht="12.75">
      <c r="A38" s="54" t="str">
        <f>'Дисциплины+ЗЕ'!A21</f>
        <v>1В</v>
      </c>
      <c r="B38" s="55">
        <f>'Дисциплины+ЗЕ'!B21</f>
        <v>3</v>
      </c>
      <c r="C38" s="299">
        <f>'Дисциплины+ЗЕ'!C21</f>
        <v>0</v>
      </c>
      <c r="D38" s="72">
        <v>0</v>
      </c>
      <c r="E38" s="61">
        <f>'Дисциплины+ЗЕ'!D21</f>
        <v>0</v>
      </c>
      <c r="F38" s="62">
        <f>SUM(G38:N38)</f>
        <v>0</v>
      </c>
      <c r="G38" s="581"/>
      <c r="H38" s="582"/>
      <c r="I38" s="583"/>
      <c r="J38" s="583"/>
      <c r="K38" s="583"/>
      <c r="L38" s="583"/>
      <c r="M38" s="393"/>
      <c r="N38" s="393"/>
      <c r="O38" s="66">
        <f t="shared" si="22"/>
        <v>0</v>
      </c>
      <c r="P38" s="80">
        <f t="shared" si="23"/>
        <v>0</v>
      </c>
      <c r="Q38" s="80">
        <f t="shared" si="24"/>
        <v>0</v>
      </c>
      <c r="R38" s="80">
        <f t="shared" si="25"/>
        <v>0</v>
      </c>
      <c r="S38" s="80">
        <f t="shared" si="26"/>
        <v>0</v>
      </c>
      <c r="T38" s="80">
        <f t="shared" si="27"/>
        <v>0</v>
      </c>
      <c r="U38" s="80">
        <f t="shared" si="28"/>
        <v>0</v>
      </c>
      <c r="V38" s="62">
        <f t="shared" si="29"/>
        <v>0</v>
      </c>
      <c r="W38" s="589"/>
      <c r="X38" s="590"/>
      <c r="Y38" s="590"/>
      <c r="Z38" s="590"/>
      <c r="AA38" s="590"/>
      <c r="AB38" s="590"/>
      <c r="AC38" s="594"/>
      <c r="AD38" s="367"/>
      <c r="AE38" s="75"/>
      <c r="AF38" s="75"/>
      <c r="AG38" s="75"/>
      <c r="AH38" s="69">
        <f>IF(SUM(AD38:AG38)&gt;0,(G38*36-(SUMPRODUCT($AD$21:$AG$21,AD38:AG38)+(COUNTIF($BX38,"*1*")*36))),0)</f>
        <v>0</v>
      </c>
      <c r="AI38" s="368"/>
      <c r="AJ38" s="75"/>
      <c r="AK38" s="75"/>
      <c r="AL38" s="75"/>
      <c r="AM38" s="69">
        <f>IF(SUM(AI38:AL38)&gt;0,(H38*36-(SUMPRODUCT($AI$21:$AL$21,AI38:AL38)+(COUNTIF($BX38,"*2*")*36))),0)</f>
        <v>0</v>
      </c>
      <c r="AN38" s="368"/>
      <c r="AO38" s="75"/>
      <c r="AP38" s="75"/>
      <c r="AQ38" s="75"/>
      <c r="AR38" s="69">
        <f>IF(SUM(AN38:AQ38)&gt;0,(I38*36-(SUMPRODUCT($AN$21:$AQ$21,AN38:AQ38)+(COUNTIF($BX38,"*3*")*36))),0)</f>
        <v>0</v>
      </c>
      <c r="AS38" s="368"/>
      <c r="AT38" s="75"/>
      <c r="AU38" s="75"/>
      <c r="AV38" s="75"/>
      <c r="AW38" s="69">
        <f>IF(SUM(AS38:AV38)&gt;0,(J38*36-(SUMPRODUCT($AS$21:$AV$21,AS38:AV38)+(COUNTIF($BX38,"*4*")*36))),0)</f>
        <v>0</v>
      </c>
      <c r="AX38" s="368"/>
      <c r="AY38" s="75"/>
      <c r="AZ38" s="75"/>
      <c r="BA38" s="75"/>
      <c r="BB38" s="69">
        <f>IF(SUM(AX38:BA38)&gt;0,(K38*36-(SUMPRODUCT($AX$21:$BA$21,AX38:BA38)+(COUNTIF($BX38,"*5*")*36))),0)</f>
        <v>0</v>
      </c>
      <c r="BC38" s="368"/>
      <c r="BD38" s="75"/>
      <c r="BE38" s="75"/>
      <c r="BF38" s="75"/>
      <c r="BG38" s="69">
        <f>IF(SUM(BC38:BF38)&gt;0,(L38*36-(SUMPRODUCT($BC$21:$BF$21,BC38:BF38)+(COUNTIF($BX38,"*6*")*36))),0)</f>
        <v>0</v>
      </c>
      <c r="BH38" s="368"/>
      <c r="BI38" s="75"/>
      <c r="BJ38" s="75"/>
      <c r="BK38" s="75"/>
      <c r="BL38" s="69">
        <f>IF(SUM(BH38:BK38)&gt;0,(N38*36-(SUMPRODUCT(#REF!,BH38:BK38)+(COUNTIF($BX38,"*7*")*36))),0)</f>
        <v>0</v>
      </c>
      <c r="BM38" s="368"/>
      <c r="BN38" s="75"/>
      <c r="BO38" s="75"/>
      <c r="BP38" s="75"/>
      <c r="BQ38" s="69">
        <f>IF(SUM(BM38:BP38)&gt;0,(F38*36-(SUMPRODUCT(#REF!,BM38:BP38)+(COUNTIF($BX38,"*8*")*36))),0)</f>
        <v>0</v>
      </c>
      <c r="BR38" s="104"/>
      <c r="BS38" s="164"/>
      <c r="BT38" s="104"/>
      <c r="BU38" s="164"/>
      <c r="BV38" s="70"/>
      <c r="BW38" s="33"/>
      <c r="BX38" s="88" t="str">
        <f t="shared" si="14"/>
        <v>0,</v>
      </c>
      <c r="BY38" s="88" t="str">
        <f t="shared" si="15"/>
        <v>0,</v>
      </c>
      <c r="BZ38" s="88" t="str">
        <f t="shared" si="16"/>
        <v>0,</v>
      </c>
      <c r="CA38" s="88" t="str">
        <f t="shared" si="17"/>
        <v>0,</v>
      </c>
      <c r="CB38" s="88" t="str">
        <f t="shared" si="18"/>
        <v>0,</v>
      </c>
      <c r="CC38" s="88" t="str">
        <f t="shared" si="19"/>
        <v>0,</v>
      </c>
      <c r="CD38" s="26"/>
    </row>
    <row r="39" spans="1:82" s="7" customFormat="1" ht="12.75" customHeight="1">
      <c r="A39" s="54" t="str">
        <f>'Дисциплины+ЗЕ'!A22</f>
        <v>1В</v>
      </c>
      <c r="B39" s="55">
        <f>'Дисциплины+ЗЕ'!B22</f>
        <v>4</v>
      </c>
      <c r="C39" s="299">
        <f>'Дисциплины+ЗЕ'!C22</f>
        <v>0</v>
      </c>
      <c r="D39" s="72">
        <v>0</v>
      </c>
      <c r="E39" s="61">
        <f>'Дисциплины+ЗЕ'!D22</f>
        <v>0</v>
      </c>
      <c r="F39" s="62">
        <f>SUM(G39:N39)</f>
        <v>0</v>
      </c>
      <c r="G39" s="581"/>
      <c r="H39" s="582"/>
      <c r="I39" s="583"/>
      <c r="J39" s="583"/>
      <c r="K39" s="583"/>
      <c r="L39" s="583"/>
      <c r="M39" s="393"/>
      <c r="N39" s="393"/>
      <c r="O39" s="66">
        <f t="shared" si="22"/>
        <v>0</v>
      </c>
      <c r="P39" s="80">
        <f t="shared" si="23"/>
        <v>0</v>
      </c>
      <c r="Q39" s="80">
        <f t="shared" si="24"/>
        <v>0</v>
      </c>
      <c r="R39" s="80">
        <f t="shared" si="25"/>
        <v>0</v>
      </c>
      <c r="S39" s="80">
        <f t="shared" si="26"/>
        <v>0</v>
      </c>
      <c r="T39" s="80">
        <f t="shared" si="27"/>
        <v>0</v>
      </c>
      <c r="U39" s="80">
        <f t="shared" si="28"/>
        <v>0</v>
      </c>
      <c r="V39" s="62">
        <f t="shared" si="29"/>
        <v>0</v>
      </c>
      <c r="W39" s="589"/>
      <c r="X39" s="590"/>
      <c r="Y39" s="590"/>
      <c r="Z39" s="590"/>
      <c r="AA39" s="590"/>
      <c r="AB39" s="590"/>
      <c r="AC39" s="594"/>
      <c r="AD39" s="367"/>
      <c r="AE39" s="75"/>
      <c r="AF39" s="75"/>
      <c r="AG39" s="75"/>
      <c r="AH39" s="69">
        <f>IF(SUM(AD39:AG39)&gt;0,(G39*36-(SUMPRODUCT($AD$21:$AG$21,AD39:AG39)+(COUNTIF($BX39,"*1*")*36))),0)</f>
        <v>0</v>
      </c>
      <c r="AI39" s="368"/>
      <c r="AJ39" s="75"/>
      <c r="AK39" s="75"/>
      <c r="AL39" s="75"/>
      <c r="AM39" s="69">
        <f>IF(SUM(AI39:AL39)&gt;0,(H39*36-(SUMPRODUCT($AI$21:$AL$21,AI39:AL39)+(COUNTIF($BX39,"*2*")*36))),0)</f>
        <v>0</v>
      </c>
      <c r="AN39" s="368"/>
      <c r="AO39" s="75"/>
      <c r="AP39" s="75"/>
      <c r="AQ39" s="75"/>
      <c r="AR39" s="69">
        <f>IF(SUM(AN39:AQ39)&gt;0,(I39*36-(SUMPRODUCT($AN$21:$AQ$21,AN39:AQ39)+(COUNTIF($BX39,"*3*")*36))),0)</f>
        <v>0</v>
      </c>
      <c r="AS39" s="368"/>
      <c r="AT39" s="75"/>
      <c r="AU39" s="75"/>
      <c r="AV39" s="75"/>
      <c r="AW39" s="69">
        <f>IF(SUM(AS39:AV39)&gt;0,(J39*36-(SUMPRODUCT($AS$21:$AV$21,AS39:AV39)+(COUNTIF($BX39,"*4*")*36))),0)</f>
        <v>0</v>
      </c>
      <c r="AX39" s="368"/>
      <c r="AY39" s="75"/>
      <c r="AZ39" s="75"/>
      <c r="BA39" s="75"/>
      <c r="BB39" s="69">
        <f>IF(SUM(AX39:BA39)&gt;0,(K39*36-(SUMPRODUCT($AX$21:$BA$21,AX39:BA39)+(COUNTIF($BX39,"*5*")*36))),0)</f>
        <v>0</v>
      </c>
      <c r="BC39" s="368"/>
      <c r="BD39" s="75"/>
      <c r="BE39" s="75"/>
      <c r="BF39" s="75"/>
      <c r="BG39" s="69">
        <f>IF(SUM(BC39:BF39)&gt;0,(L39*36-(SUMPRODUCT($BC$21:$BF$21,BC39:BF39)+(COUNTIF($BX39,"*6*")*36))),0)</f>
        <v>0</v>
      </c>
      <c r="BH39" s="368"/>
      <c r="BI39" s="75"/>
      <c r="BJ39" s="75"/>
      <c r="BK39" s="75"/>
      <c r="BL39" s="69">
        <f>IF(SUM(BH39:BK39)&gt;0,(N39*36-(SUMPRODUCT(#REF!,BH39:BK39)+(COUNTIF($BX39,"*7*")*36))),0)</f>
        <v>0</v>
      </c>
      <c r="BM39" s="368"/>
      <c r="BN39" s="75"/>
      <c r="BO39" s="75"/>
      <c r="BP39" s="75"/>
      <c r="BQ39" s="69">
        <f>IF(SUM(BM39:BP39)&gt;0,(F39*36-(SUMPRODUCT(#REF!,BM39:BP39)+(COUNTIF($BX39,"*8*")*36))),0)</f>
        <v>0</v>
      </c>
      <c r="BR39" s="104"/>
      <c r="BS39" s="164"/>
      <c r="BT39" s="104"/>
      <c r="BU39" s="164"/>
      <c r="BV39" s="70"/>
      <c r="BW39" s="33"/>
      <c r="BX39" s="88" t="str">
        <f t="shared" si="14"/>
        <v>0,</v>
      </c>
      <c r="BY39" s="88" t="str">
        <f t="shared" si="15"/>
        <v>0,</v>
      </c>
      <c r="BZ39" s="88" t="str">
        <f t="shared" si="16"/>
        <v>0,</v>
      </c>
      <c r="CA39" s="88" t="str">
        <f t="shared" si="17"/>
        <v>0,</v>
      </c>
      <c r="CB39" s="88" t="str">
        <f t="shared" si="18"/>
        <v>0,</v>
      </c>
      <c r="CC39" s="88" t="str">
        <f t="shared" si="19"/>
        <v>0,</v>
      </c>
      <c r="CD39" s="26"/>
    </row>
    <row r="40" spans="1:82" s="7" customFormat="1" ht="12.75" customHeight="1">
      <c r="A40" s="54" t="str">
        <f>'Дисциплины+ЗЕ'!A23</f>
        <v>1В</v>
      </c>
      <c r="B40" s="55">
        <f>'Дисциплины+ЗЕ'!B23</f>
        <v>5</v>
      </c>
      <c r="C40" s="299">
        <f>'Дисциплины+ЗЕ'!C23</f>
        <v>0</v>
      </c>
      <c r="D40" s="72">
        <v>0</v>
      </c>
      <c r="E40" s="61">
        <f>'Дисциплины+ЗЕ'!D23</f>
        <v>0</v>
      </c>
      <c r="F40" s="62">
        <f>SUM(G40:N40)</f>
        <v>0</v>
      </c>
      <c r="G40" s="584"/>
      <c r="H40" s="583"/>
      <c r="I40" s="583"/>
      <c r="J40" s="583"/>
      <c r="K40" s="583"/>
      <c r="L40" s="583"/>
      <c r="M40" s="393"/>
      <c r="N40" s="393"/>
      <c r="O40" s="66">
        <f>36*E40</f>
        <v>0</v>
      </c>
      <c r="P40" s="80">
        <f>SUM(R40:V40)</f>
        <v>0</v>
      </c>
      <c r="Q40" s="80">
        <f>SUM(R40:U40)</f>
        <v>0</v>
      </c>
      <c r="R40" s="80">
        <f t="shared" si="25"/>
        <v>0</v>
      </c>
      <c r="S40" s="80">
        <f t="shared" si="26"/>
        <v>0</v>
      </c>
      <c r="T40" s="80">
        <f t="shared" si="27"/>
        <v>0</v>
      </c>
      <c r="U40" s="80">
        <f t="shared" si="28"/>
        <v>0</v>
      </c>
      <c r="V40" s="62">
        <f t="shared" si="29"/>
        <v>0</v>
      </c>
      <c r="W40" s="593"/>
      <c r="X40" s="590"/>
      <c r="Y40" s="591"/>
      <c r="Z40" s="590"/>
      <c r="AA40" s="590"/>
      <c r="AB40" s="590"/>
      <c r="AC40" s="594"/>
      <c r="AD40" s="367"/>
      <c r="AE40" s="75"/>
      <c r="AF40" s="75"/>
      <c r="AG40" s="75"/>
      <c r="AH40" s="69">
        <f>IF(SUM(AD40:AG40)&gt;0,(G40*36-(SUMPRODUCT($AD$21:$AG$21,AD40:AG40)+(COUNTIF($BX40,"*1*")*36))),0)</f>
        <v>0</v>
      </c>
      <c r="AI40" s="368"/>
      <c r="AJ40" s="75"/>
      <c r="AK40" s="75"/>
      <c r="AL40" s="75"/>
      <c r="AM40" s="69">
        <f>IF(SUM(AI40:AL40)&gt;0,(H40*36-(SUMPRODUCT($AI$21:$AL$21,AI40:AL40)+(COUNTIF($BX40,"*2*")*36))),0)</f>
        <v>0</v>
      </c>
      <c r="AN40" s="368"/>
      <c r="AO40" s="75"/>
      <c r="AP40" s="75"/>
      <c r="AQ40" s="75"/>
      <c r="AR40" s="69">
        <f>IF(SUM(AN40:AQ40)&gt;0,(I40*36-(SUMPRODUCT($AN$21:$AQ$21,AN40:AQ40)+(COUNTIF($BX40,"*3*")*36))),0)</f>
        <v>0</v>
      </c>
      <c r="AS40" s="368"/>
      <c r="AT40" s="75"/>
      <c r="AU40" s="75"/>
      <c r="AV40" s="75"/>
      <c r="AW40" s="69">
        <f>IF(SUM(AS40:AV40)&gt;0,(J40*36-(SUMPRODUCT($AS$21:$AV$21,AS40:AV40)+(COUNTIF($BX40,"*4*")*36))),0)</f>
        <v>0</v>
      </c>
      <c r="AX40" s="368"/>
      <c r="AY40" s="75"/>
      <c r="AZ40" s="75"/>
      <c r="BA40" s="75"/>
      <c r="BB40" s="69">
        <f>IF(SUM(AX40:BA40)&gt;0,(K40*36-(SUMPRODUCT($AX$21:$BA$21,AX40:BA40)+(COUNTIF($BX40,"*5*")*36))),0)</f>
        <v>0</v>
      </c>
      <c r="BC40" s="368"/>
      <c r="BD40" s="75"/>
      <c r="BE40" s="75"/>
      <c r="BF40" s="75"/>
      <c r="BG40" s="69">
        <f>IF(SUM(BC40:BF40)&gt;0,(L40*36-(SUMPRODUCT($BC$21:$BF$21,BC40:BF40)+(COUNTIF($BX40,"*6*")*36))),0)</f>
        <v>0</v>
      </c>
      <c r="BH40" s="368"/>
      <c r="BI40" s="75"/>
      <c r="BJ40" s="75"/>
      <c r="BK40" s="75"/>
      <c r="BL40" s="69">
        <f>IF(SUM(BH40:BK40)&gt;0,(N40*36-(SUMPRODUCT(#REF!,BH40:BK40)+(COUNTIF($BX40,"*7*")*36))),0)</f>
        <v>0</v>
      </c>
      <c r="BM40" s="368"/>
      <c r="BN40" s="75"/>
      <c r="BO40" s="75"/>
      <c r="BP40" s="75"/>
      <c r="BQ40" s="69">
        <f>IF(SUM(BM40:BP40)&gt;0,(F40*36-(SUMPRODUCT(#REF!,BM40:BP40)+(COUNTIF($BX40,"*8*")*36))),0)</f>
        <v>0</v>
      </c>
      <c r="BR40" s="104"/>
      <c r="BS40" s="164"/>
      <c r="BT40" s="104"/>
      <c r="BU40" s="164"/>
      <c r="BV40" s="70"/>
      <c r="BW40" s="33"/>
      <c r="BX40" s="88" t="str">
        <f t="shared" si="14"/>
        <v>0,</v>
      </c>
      <c r="BY40" s="88" t="str">
        <f t="shared" si="15"/>
        <v>0,</v>
      </c>
      <c r="BZ40" s="88" t="str">
        <f t="shared" si="16"/>
        <v>0,</v>
      </c>
      <c r="CA40" s="88" t="str">
        <f t="shared" si="17"/>
        <v>0,</v>
      </c>
      <c r="CB40" s="88" t="str">
        <f t="shared" si="18"/>
        <v>0,</v>
      </c>
      <c r="CC40" s="88" t="str">
        <f t="shared" si="19"/>
        <v>0,</v>
      </c>
      <c r="CD40" s="26"/>
    </row>
    <row r="41" spans="1:82" s="7" customFormat="1" ht="12.75" customHeight="1">
      <c r="A41" s="54" t="str">
        <f>'Дисциплины+ЗЕ'!A24</f>
        <v>1В</v>
      </c>
      <c r="B41" s="55">
        <f>'Дисциплины+ЗЕ'!B24</f>
        <v>6</v>
      </c>
      <c r="C41" s="299">
        <f>'Дисциплины+ЗЕ'!C24</f>
        <v>0</v>
      </c>
      <c r="D41" s="72">
        <v>0</v>
      </c>
      <c r="E41" s="61">
        <f>'Дисциплины+ЗЕ'!D24</f>
        <v>0</v>
      </c>
      <c r="F41" s="62">
        <f>SUM(G41:N41)</f>
        <v>0</v>
      </c>
      <c r="G41" s="392"/>
      <c r="H41" s="393"/>
      <c r="I41" s="393"/>
      <c r="J41" s="393"/>
      <c r="K41" s="393"/>
      <c r="L41" s="393"/>
      <c r="M41" s="393"/>
      <c r="N41" s="393"/>
      <c r="O41" s="66">
        <f t="shared" si="22"/>
        <v>0</v>
      </c>
      <c r="P41" s="80">
        <f t="shared" si="23"/>
        <v>0</v>
      </c>
      <c r="Q41" s="80">
        <f t="shared" si="24"/>
        <v>0</v>
      </c>
      <c r="R41" s="80">
        <f t="shared" si="25"/>
        <v>0</v>
      </c>
      <c r="S41" s="80">
        <f t="shared" si="26"/>
        <v>0</v>
      </c>
      <c r="T41" s="80">
        <f t="shared" si="27"/>
        <v>0</v>
      </c>
      <c r="U41" s="80">
        <f t="shared" si="28"/>
        <v>0</v>
      </c>
      <c r="V41" s="62">
        <f t="shared" si="29"/>
        <v>0</v>
      </c>
      <c r="W41" s="593"/>
      <c r="X41" s="590"/>
      <c r="Y41" s="591"/>
      <c r="Z41" s="590"/>
      <c r="AA41" s="590"/>
      <c r="AB41" s="590"/>
      <c r="AC41" s="594"/>
      <c r="AD41" s="367"/>
      <c r="AE41" s="75"/>
      <c r="AF41" s="75"/>
      <c r="AG41" s="75"/>
      <c r="AH41" s="69">
        <f>IF(SUM(AD41:AG41)&gt;0,(G41*36-(SUMPRODUCT($AD$21:$AG$21,AD41:AG41)+(COUNTIF($BX41,"*1*")*36))),0)</f>
        <v>0</v>
      </c>
      <c r="AI41" s="368"/>
      <c r="AJ41" s="75"/>
      <c r="AK41" s="75"/>
      <c r="AL41" s="75"/>
      <c r="AM41" s="69">
        <f>IF(SUM(AI41:AL41)&gt;0,(H41*36-(SUMPRODUCT($AI$21:$AL$21,AI41:AL41)+(COUNTIF($BX41,"*2*")*36))),0)</f>
        <v>0</v>
      </c>
      <c r="AN41" s="368"/>
      <c r="AO41" s="75"/>
      <c r="AP41" s="75"/>
      <c r="AQ41" s="75"/>
      <c r="AR41" s="69">
        <f>IF(SUM(AN41:AQ41)&gt;0,(I41*36-(SUMPRODUCT($AN$21:$AQ$21,AN41:AQ41)+(COUNTIF($BX41,"*3*")*36))),0)</f>
        <v>0</v>
      </c>
      <c r="AS41" s="368"/>
      <c r="AT41" s="75"/>
      <c r="AU41" s="75"/>
      <c r="AV41" s="75"/>
      <c r="AW41" s="69">
        <f>IF(SUM(AS41:AV41)&gt;0,(J41*36-(SUMPRODUCT($AS$21:$AV$21,AS41:AV41)+(COUNTIF($BX41,"*4*")*36))),0)</f>
        <v>0</v>
      </c>
      <c r="AX41" s="368"/>
      <c r="AY41" s="75"/>
      <c r="AZ41" s="75"/>
      <c r="BA41" s="75"/>
      <c r="BB41" s="69">
        <f>IF(SUM(AX41:BA41)&gt;0,(K41*36-(SUMPRODUCT($AX$21:$BA$21,AX41:BA41)+(COUNTIF($BX41,"*5*")*36))),0)</f>
        <v>0</v>
      </c>
      <c r="BC41" s="368"/>
      <c r="BD41" s="75"/>
      <c r="BE41" s="75"/>
      <c r="BF41" s="75"/>
      <c r="BG41" s="69">
        <f>IF(SUM(BC41:BF41)&gt;0,(L41*36-(SUMPRODUCT($BC$21:$BF$21,BC41:BF41)+(COUNTIF($BX41,"*6*")*36))),0)</f>
        <v>0</v>
      </c>
      <c r="BH41" s="368"/>
      <c r="BI41" s="75"/>
      <c r="BJ41" s="75"/>
      <c r="BK41" s="75"/>
      <c r="BL41" s="69">
        <f>IF(SUM(BH41:BK41)&gt;0,(N41*36-(SUMPRODUCT(#REF!,BH41:BK41)+(COUNTIF($BX41,"*7*")*36))),0)</f>
        <v>0</v>
      </c>
      <c r="BM41" s="368"/>
      <c r="BN41" s="75"/>
      <c r="BO41" s="75"/>
      <c r="BP41" s="75"/>
      <c r="BQ41" s="69">
        <f>IF(SUM(BM41:BP41)&gt;0,(F41*36-(SUMPRODUCT(#REF!,BM41:BP41)+(COUNTIF($BX41,"*8*")*36))),0)</f>
        <v>0</v>
      </c>
      <c r="BR41" s="104"/>
      <c r="BS41" s="164"/>
      <c r="BT41" s="104"/>
      <c r="BU41" s="164"/>
      <c r="BV41" s="70"/>
      <c r="BW41" s="33"/>
      <c r="BX41" s="88" t="str">
        <f t="shared" si="14"/>
        <v>0,</v>
      </c>
      <c r="BY41" s="88" t="str">
        <f t="shared" si="15"/>
        <v>0,</v>
      </c>
      <c r="BZ41" s="88" t="str">
        <f t="shared" si="16"/>
        <v>0,</v>
      </c>
      <c r="CA41" s="88" t="str">
        <f t="shared" si="17"/>
        <v>0,</v>
      </c>
      <c r="CB41" s="88" t="str">
        <f t="shared" si="18"/>
        <v>0,</v>
      </c>
      <c r="CC41" s="88" t="str">
        <f t="shared" si="19"/>
        <v>0,</v>
      </c>
      <c r="CD41" s="26"/>
    </row>
    <row r="42" spans="1:82" s="7" customFormat="1" ht="12.75" customHeight="1">
      <c r="A42" s="54" t="str">
        <f>'Дисциплины+ЗЕ'!A25</f>
        <v>1В</v>
      </c>
      <c r="B42" s="55">
        <f>'Дисциплины+ЗЕ'!B25</f>
        <v>7</v>
      </c>
      <c r="C42" s="299">
        <f>'Дисциплины+ЗЕ'!C25</f>
        <v>0</v>
      </c>
      <c r="D42" s="72">
        <v>0</v>
      </c>
      <c r="E42" s="61">
        <f>'Дисциплины+ЗЕ'!D25</f>
        <v>0</v>
      </c>
      <c r="F42" s="62">
        <f>SUM(G42:N42)</f>
        <v>0</v>
      </c>
      <c r="G42" s="392"/>
      <c r="H42" s="393"/>
      <c r="I42" s="393"/>
      <c r="J42" s="393"/>
      <c r="K42" s="393"/>
      <c r="L42" s="393"/>
      <c r="M42" s="393"/>
      <c r="N42" s="393"/>
      <c r="O42" s="66">
        <f>36*E42</f>
        <v>0</v>
      </c>
      <c r="P42" s="80">
        <f>SUM(R42:V42)</f>
        <v>0</v>
      </c>
      <c r="Q42" s="80">
        <f>SUM(R42:U42)</f>
        <v>0</v>
      </c>
      <c r="R42" s="80">
        <f t="shared" si="25"/>
        <v>0</v>
      </c>
      <c r="S42" s="80">
        <f t="shared" si="26"/>
        <v>0</v>
      </c>
      <c r="T42" s="80">
        <f t="shared" si="27"/>
        <v>0</v>
      </c>
      <c r="U42" s="80">
        <f t="shared" si="28"/>
        <v>0</v>
      </c>
      <c r="V42" s="62">
        <f t="shared" si="29"/>
        <v>0</v>
      </c>
      <c r="W42" s="217"/>
      <c r="X42" s="16"/>
      <c r="Y42" s="78"/>
      <c r="Z42" s="16"/>
      <c r="AA42" s="16"/>
      <c r="AB42" s="16"/>
      <c r="AC42" s="19"/>
      <c r="AD42" s="367"/>
      <c r="AE42" s="75"/>
      <c r="AF42" s="75"/>
      <c r="AG42" s="75"/>
      <c r="AH42" s="69">
        <f>IF(SUM(AD42:AG42)&gt;0,(G42*36-(SUMPRODUCT($AD$21:$AG$21,AD42:AG42)+(COUNTIF($BX42,"*1*")*36))),0)</f>
        <v>0</v>
      </c>
      <c r="AI42" s="368"/>
      <c r="AJ42" s="75"/>
      <c r="AK42" s="75"/>
      <c r="AL42" s="75"/>
      <c r="AM42" s="69">
        <f>IF(SUM(AI42:AL42)&gt;0,(H42*36-(SUMPRODUCT($AI$21:$AL$21,AI42:AL42)+(COUNTIF($BX42,"*2*")*36))),0)</f>
        <v>0</v>
      </c>
      <c r="AN42" s="368"/>
      <c r="AO42" s="75"/>
      <c r="AP42" s="75"/>
      <c r="AQ42" s="75"/>
      <c r="AR42" s="69">
        <f>IF(SUM(AN42:AQ42)&gt;0,(I42*36-(SUMPRODUCT($AN$21:$AQ$21,AN42:AQ42)+(COUNTIF($BX42,"*3*")*36))),0)</f>
        <v>0</v>
      </c>
      <c r="AS42" s="368"/>
      <c r="AT42" s="75"/>
      <c r="AU42" s="75"/>
      <c r="AV42" s="75"/>
      <c r="AW42" s="69">
        <f>IF(SUM(AS42:AV42)&gt;0,(J42*36-(SUMPRODUCT($AS$21:$AV$21,AS42:AV42)+(COUNTIF($BX42,"*4*")*36))),0)</f>
        <v>0</v>
      </c>
      <c r="AX42" s="368"/>
      <c r="AY42" s="75"/>
      <c r="AZ42" s="75"/>
      <c r="BA42" s="75"/>
      <c r="BB42" s="69">
        <f>IF(SUM(AX42:BA42)&gt;0,(K42*36-(SUMPRODUCT($AX$21:$BA$21,AX42:BA42)+(COUNTIF($BX42,"*5*")*36))),0)</f>
        <v>0</v>
      </c>
      <c r="BC42" s="368"/>
      <c r="BD42" s="75"/>
      <c r="BE42" s="75"/>
      <c r="BF42" s="75"/>
      <c r="BG42" s="69">
        <f>IF(SUM(BC42:BF42)&gt;0,(L42*36-(SUMPRODUCT($BC$21:$BF$21,BC42:BF42)+(COUNTIF($BX42,"*6*")*36))),0)</f>
        <v>0</v>
      </c>
      <c r="BH42" s="368"/>
      <c r="BI42" s="75"/>
      <c r="BJ42" s="75"/>
      <c r="BK42" s="75"/>
      <c r="BL42" s="69">
        <f>IF(SUM(BH42:BK42)&gt;0,(N42*36-(SUMPRODUCT(#REF!,BH42:BK42)+(COUNTIF($BX42,"*7*")*36))),0)</f>
        <v>0</v>
      </c>
      <c r="BM42" s="368"/>
      <c r="BN42" s="75"/>
      <c r="BO42" s="75"/>
      <c r="BP42" s="75"/>
      <c r="BQ42" s="69">
        <f>IF(SUM(BM42:BP42)&gt;0,(F42*36-(SUMPRODUCT(#REF!,BM42:BP42)+(COUNTIF($BX42,"*8*")*36))),0)</f>
        <v>0</v>
      </c>
      <c r="BR42" s="104"/>
      <c r="BS42" s="164"/>
      <c r="BT42" s="104"/>
      <c r="BU42" s="164"/>
      <c r="BV42" s="70"/>
      <c r="BW42" s="33"/>
      <c r="BX42" s="88" t="str">
        <f t="shared" si="14"/>
        <v>0,</v>
      </c>
      <c r="BY42" s="88" t="str">
        <f t="shared" si="15"/>
        <v>0,</v>
      </c>
      <c r="BZ42" s="88" t="str">
        <f t="shared" si="16"/>
        <v>0,</v>
      </c>
      <c r="CA42" s="88" t="str">
        <f t="shared" si="17"/>
        <v>0,</v>
      </c>
      <c r="CB42" s="88" t="str">
        <f t="shared" si="18"/>
        <v>0,</v>
      </c>
      <c r="CC42" s="88" t="str">
        <f t="shared" si="19"/>
        <v>0,</v>
      </c>
      <c r="CD42" s="26"/>
    </row>
    <row r="43" spans="1:82" s="7" customFormat="1" ht="12.75" customHeight="1">
      <c r="A43" s="54" t="str">
        <f>'Дисциплины+ЗЕ'!A26</f>
        <v>1В</v>
      </c>
      <c r="B43" s="55">
        <f>'Дисциплины+ЗЕ'!B26</f>
        <v>8</v>
      </c>
      <c r="C43" s="299">
        <f>'Дисциплины+ЗЕ'!C26</f>
        <v>0</v>
      </c>
      <c r="D43" s="72">
        <v>0</v>
      </c>
      <c r="E43" s="61">
        <f>'Дисциплины+ЗЕ'!D26</f>
        <v>0</v>
      </c>
      <c r="F43" s="62">
        <f>SUM(G43:N43)</f>
        <v>0</v>
      </c>
      <c r="G43" s="392"/>
      <c r="H43" s="393"/>
      <c r="I43" s="393"/>
      <c r="J43" s="393"/>
      <c r="K43" s="393"/>
      <c r="L43" s="393"/>
      <c r="M43" s="393"/>
      <c r="N43" s="393"/>
      <c r="O43" s="66">
        <f t="shared" si="22"/>
        <v>0</v>
      </c>
      <c r="P43" s="80">
        <f t="shared" si="23"/>
        <v>0</v>
      </c>
      <c r="Q43" s="80">
        <f t="shared" si="24"/>
        <v>0</v>
      </c>
      <c r="R43" s="80">
        <f t="shared" si="25"/>
        <v>0</v>
      </c>
      <c r="S43" s="80">
        <f t="shared" si="26"/>
        <v>0</v>
      </c>
      <c r="T43" s="80">
        <f t="shared" si="27"/>
        <v>0</v>
      </c>
      <c r="U43" s="80">
        <f t="shared" si="28"/>
        <v>0</v>
      </c>
      <c r="V43" s="62">
        <f t="shared" si="29"/>
        <v>0</v>
      </c>
      <c r="W43" s="217"/>
      <c r="X43" s="16"/>
      <c r="Y43" s="78"/>
      <c r="Z43" s="16"/>
      <c r="AA43" s="16"/>
      <c r="AB43" s="16"/>
      <c r="AC43" s="19"/>
      <c r="AD43" s="367"/>
      <c r="AE43" s="75"/>
      <c r="AF43" s="75"/>
      <c r="AG43" s="75"/>
      <c r="AH43" s="69">
        <f>IF(SUM(AD43:AG43)&gt;0,(G43*36-(SUMPRODUCT($AD$21:$AG$21,AD43:AG43)+(COUNTIF($BX43,"*1*")*36))),0)</f>
        <v>0</v>
      </c>
      <c r="AI43" s="368"/>
      <c r="AJ43" s="75"/>
      <c r="AK43" s="75"/>
      <c r="AL43" s="75"/>
      <c r="AM43" s="69">
        <f>IF(SUM(AI43:AL43)&gt;0,(H43*36-(SUMPRODUCT($AI$21:$AL$21,AI43:AL43)+(COUNTIF($BX43,"*2*")*36))),0)</f>
        <v>0</v>
      </c>
      <c r="AN43" s="368"/>
      <c r="AO43" s="75"/>
      <c r="AP43" s="75"/>
      <c r="AQ43" s="75"/>
      <c r="AR43" s="69">
        <f>IF(SUM(AN43:AQ43)&gt;0,(I43*36-(SUMPRODUCT($AN$21:$AQ$21,AN43:AQ43)+(COUNTIF($BX43,"*3*")*36))),0)</f>
        <v>0</v>
      </c>
      <c r="AS43" s="368"/>
      <c r="AT43" s="75"/>
      <c r="AU43" s="75"/>
      <c r="AV43" s="75"/>
      <c r="AW43" s="69">
        <f>IF(SUM(AS43:AV43)&gt;0,(J43*36-(SUMPRODUCT($AS$21:$AV$21,AS43:AV43)+(COUNTIF($BX43,"*4*")*36))),0)</f>
        <v>0</v>
      </c>
      <c r="AX43" s="368"/>
      <c r="AY43" s="75"/>
      <c r="AZ43" s="75"/>
      <c r="BA43" s="75"/>
      <c r="BB43" s="69">
        <f>IF(SUM(AX43:BA43)&gt;0,(K43*36-(SUMPRODUCT($AX$21:$BA$21,AX43:BA43)+(COUNTIF($BX43,"*5*")*36))),0)</f>
        <v>0</v>
      </c>
      <c r="BC43" s="368"/>
      <c r="BD43" s="75"/>
      <c r="BE43" s="75"/>
      <c r="BF43" s="75"/>
      <c r="BG43" s="69">
        <f>IF(SUM(BC43:BF43)&gt;0,(L43*36-(SUMPRODUCT($BC$21:$BF$21,BC43:BF43)+(COUNTIF($BX43,"*6*")*36))),0)</f>
        <v>0</v>
      </c>
      <c r="BH43" s="368"/>
      <c r="BI43" s="75"/>
      <c r="BJ43" s="75"/>
      <c r="BK43" s="75"/>
      <c r="BL43" s="69">
        <f>IF(SUM(BH43:BK43)&gt;0,(N43*36-(SUMPRODUCT(#REF!,BH43:BK43)+(COUNTIF($BX43,"*7*")*36))),0)</f>
        <v>0</v>
      </c>
      <c r="BM43" s="368"/>
      <c r="BN43" s="75"/>
      <c r="BO43" s="75"/>
      <c r="BP43" s="75"/>
      <c r="BQ43" s="69">
        <f>IF(SUM(BM43:BP43)&gt;0,(F43*36-(SUMPRODUCT(#REF!,BM43:BP43)+(COUNTIF($BX43,"*8*")*36))),0)</f>
        <v>0</v>
      </c>
      <c r="BR43" s="104"/>
      <c r="BS43" s="164"/>
      <c r="BT43" s="104"/>
      <c r="BU43" s="164"/>
      <c r="BV43" s="70"/>
      <c r="BW43" s="33"/>
      <c r="BX43" s="88" t="str">
        <f t="shared" si="14"/>
        <v>0,</v>
      </c>
      <c r="BY43" s="88" t="str">
        <f t="shared" si="15"/>
        <v>0,</v>
      </c>
      <c r="BZ43" s="88" t="str">
        <f t="shared" si="16"/>
        <v>0,</v>
      </c>
      <c r="CA43" s="88" t="str">
        <f t="shared" si="17"/>
        <v>0,</v>
      </c>
      <c r="CB43" s="88" t="str">
        <f t="shared" si="18"/>
        <v>0,</v>
      </c>
      <c r="CC43" s="88" t="str">
        <f t="shared" si="19"/>
        <v>0,</v>
      </c>
      <c r="CD43" s="26"/>
    </row>
    <row r="44" spans="1:82" s="7" customFormat="1" ht="12.75" customHeight="1">
      <c r="A44" s="54" t="str">
        <f>'Дисциплины+ЗЕ'!A27</f>
        <v>1В</v>
      </c>
      <c r="B44" s="55">
        <f>'Дисциплины+ЗЕ'!B27</f>
        <v>9</v>
      </c>
      <c r="C44" s="299">
        <f>'Дисциплины+ЗЕ'!C27</f>
        <v>0</v>
      </c>
      <c r="D44" s="72">
        <v>0</v>
      </c>
      <c r="E44" s="61">
        <f>'Дисциплины+ЗЕ'!D27</f>
        <v>0</v>
      </c>
      <c r="F44" s="62">
        <f>SUM(G44:N44)</f>
        <v>0</v>
      </c>
      <c r="G44" s="392"/>
      <c r="H44" s="393"/>
      <c r="I44" s="393"/>
      <c r="J44" s="393"/>
      <c r="K44" s="393"/>
      <c r="L44" s="393"/>
      <c r="M44" s="393"/>
      <c r="N44" s="393"/>
      <c r="O44" s="66">
        <f t="shared" si="22"/>
        <v>0</v>
      </c>
      <c r="P44" s="80">
        <f t="shared" si="23"/>
        <v>0</v>
      </c>
      <c r="Q44" s="80">
        <f t="shared" si="24"/>
        <v>0</v>
      </c>
      <c r="R44" s="80">
        <f t="shared" si="25"/>
        <v>0</v>
      </c>
      <c r="S44" s="80">
        <f t="shared" si="26"/>
        <v>0</v>
      </c>
      <c r="T44" s="80">
        <f t="shared" si="27"/>
        <v>0</v>
      </c>
      <c r="U44" s="80">
        <f t="shared" si="28"/>
        <v>0</v>
      </c>
      <c r="V44" s="62">
        <f t="shared" si="29"/>
        <v>0</v>
      </c>
      <c r="W44" s="217"/>
      <c r="X44" s="16"/>
      <c r="Y44" s="78"/>
      <c r="Z44" s="16"/>
      <c r="AA44" s="16"/>
      <c r="AB44" s="16"/>
      <c r="AC44" s="19"/>
      <c r="AD44" s="367"/>
      <c r="AE44" s="75"/>
      <c r="AF44" s="75"/>
      <c r="AG44" s="75"/>
      <c r="AH44" s="69">
        <f>IF(SUM(AD44:AG44)&gt;0,(G44*36-(SUMPRODUCT($AD$21:$AG$21,AD44:AG44)+(COUNTIF($BX44,"*1*")*36))),0)</f>
        <v>0</v>
      </c>
      <c r="AI44" s="368"/>
      <c r="AJ44" s="75"/>
      <c r="AK44" s="75"/>
      <c r="AL44" s="75"/>
      <c r="AM44" s="69">
        <f>IF(SUM(AI44:AL44)&gt;0,(H44*36-(SUMPRODUCT($AI$21:$AL$21,AI44:AL44)+(COUNTIF($BX44,"*2*")*36))),0)</f>
        <v>0</v>
      </c>
      <c r="AN44" s="368"/>
      <c r="AO44" s="75"/>
      <c r="AP44" s="75"/>
      <c r="AQ44" s="75"/>
      <c r="AR44" s="69">
        <f>IF(SUM(AN44:AQ44)&gt;0,(I44*36-(SUMPRODUCT($AN$21:$AQ$21,AN44:AQ44)+(COUNTIF($BX44,"*3*")*36))),0)</f>
        <v>0</v>
      </c>
      <c r="AS44" s="368"/>
      <c r="AT44" s="75"/>
      <c r="AU44" s="75"/>
      <c r="AV44" s="75"/>
      <c r="AW44" s="69">
        <f>IF(SUM(AS44:AV44)&gt;0,(J44*36-(SUMPRODUCT($AS$21:$AV$21,AS44:AV44)+(COUNTIF($BX44,"*4*")*36))),0)</f>
        <v>0</v>
      </c>
      <c r="AX44" s="368"/>
      <c r="AY44" s="75"/>
      <c r="AZ44" s="75"/>
      <c r="BA44" s="75"/>
      <c r="BB44" s="69">
        <f>IF(SUM(AX44:BA44)&gt;0,(K44*36-(SUMPRODUCT($AX$21:$BA$21,AX44:BA44)+(COUNTIF($BX44,"*5*")*36))),0)</f>
        <v>0</v>
      </c>
      <c r="BC44" s="368"/>
      <c r="BD44" s="75"/>
      <c r="BE44" s="75"/>
      <c r="BF44" s="75"/>
      <c r="BG44" s="69">
        <f>IF(SUM(BC44:BF44)&gt;0,(L44*36-(SUMPRODUCT($BC$21:$BF$21,BC44:BF44)+(COUNTIF($BX44,"*6*")*36))),0)</f>
        <v>0</v>
      </c>
      <c r="BH44" s="368"/>
      <c r="BI44" s="75"/>
      <c r="BJ44" s="75"/>
      <c r="BK44" s="75"/>
      <c r="BL44" s="69">
        <f>IF(SUM(BH44:BK44)&gt;0,(N44*36-(SUMPRODUCT(#REF!,BH44:BK44)+(COUNTIF($BX44,"*7*")*36))),0)</f>
        <v>0</v>
      </c>
      <c r="BM44" s="368"/>
      <c r="BN44" s="75"/>
      <c r="BO44" s="75"/>
      <c r="BP44" s="75"/>
      <c r="BQ44" s="69">
        <f>IF(SUM(BM44:BP44)&gt;0,(F44*36-(SUMPRODUCT(#REF!,BM44:BP44)+(COUNTIF($BX44,"*8*")*36))),0)</f>
        <v>0</v>
      </c>
      <c r="BR44" s="104"/>
      <c r="BS44" s="164"/>
      <c r="BT44" s="104"/>
      <c r="BU44" s="164"/>
      <c r="BV44" s="70"/>
      <c r="BW44" s="33"/>
      <c r="BX44" s="88" t="str">
        <f t="shared" si="14"/>
        <v>0,</v>
      </c>
      <c r="BY44" s="88" t="str">
        <f t="shared" si="15"/>
        <v>0,</v>
      </c>
      <c r="BZ44" s="88" t="str">
        <f t="shared" si="16"/>
        <v>0,</v>
      </c>
      <c r="CA44" s="88" t="str">
        <f t="shared" si="17"/>
        <v>0,</v>
      </c>
      <c r="CB44" s="88" t="str">
        <f t="shared" si="18"/>
        <v>0,</v>
      </c>
      <c r="CC44" s="88" t="str">
        <f t="shared" si="19"/>
        <v>0,</v>
      </c>
      <c r="CD44" s="26"/>
    </row>
    <row r="45" spans="1:82" s="7" customFormat="1" ht="12.75">
      <c r="A45" s="54" t="str">
        <f>'Дисциплины+ЗЕ'!A28</f>
        <v>1В</v>
      </c>
      <c r="B45" s="55">
        <f>'Дисциплины+ЗЕ'!B28</f>
        <v>10</v>
      </c>
      <c r="C45" s="299">
        <f>'Дисциплины+ЗЕ'!C28</f>
        <v>0</v>
      </c>
      <c r="D45" s="72">
        <v>0</v>
      </c>
      <c r="E45" s="61">
        <f>'Дисциплины+ЗЕ'!D28</f>
        <v>0</v>
      </c>
      <c r="F45" s="62">
        <f>SUM(G45:N45)</f>
        <v>0</v>
      </c>
      <c r="G45" s="392"/>
      <c r="H45" s="393"/>
      <c r="I45" s="393"/>
      <c r="J45" s="393"/>
      <c r="K45" s="393"/>
      <c r="L45" s="393"/>
      <c r="M45" s="393"/>
      <c r="N45" s="393"/>
      <c r="O45" s="66">
        <f t="shared" si="22"/>
        <v>0</v>
      </c>
      <c r="P45" s="80">
        <f t="shared" si="23"/>
        <v>0</v>
      </c>
      <c r="Q45" s="80">
        <f t="shared" si="24"/>
        <v>0</v>
      </c>
      <c r="R45" s="80">
        <f t="shared" si="25"/>
        <v>0</v>
      </c>
      <c r="S45" s="80">
        <f t="shared" si="26"/>
        <v>0</v>
      </c>
      <c r="T45" s="80">
        <f t="shared" si="27"/>
        <v>0</v>
      </c>
      <c r="U45" s="80">
        <f t="shared" si="28"/>
        <v>0</v>
      </c>
      <c r="V45" s="62">
        <f t="shared" si="29"/>
        <v>0</v>
      </c>
      <c r="W45" s="217"/>
      <c r="X45" s="16"/>
      <c r="Y45" s="78"/>
      <c r="Z45" s="16"/>
      <c r="AA45" s="16"/>
      <c r="AB45" s="16"/>
      <c r="AC45" s="19"/>
      <c r="AD45" s="367"/>
      <c r="AE45" s="75"/>
      <c r="AF45" s="75"/>
      <c r="AG45" s="75"/>
      <c r="AH45" s="69">
        <f>IF(SUM(AD45:AG45)&gt;0,(G45*36-(SUMPRODUCT($AD$21:$AG$21,AD45:AG45)+(COUNTIF($BX45,"*1*")*36))),0)</f>
        <v>0</v>
      </c>
      <c r="AI45" s="368"/>
      <c r="AJ45" s="75"/>
      <c r="AK45" s="75"/>
      <c r="AL45" s="75"/>
      <c r="AM45" s="69">
        <f>IF(SUM(AI45:AL45)&gt;0,(H45*36-(SUMPRODUCT($AI$21:$AL$21,AI45:AL45)+(COUNTIF($BX45,"*2*")*36))),0)</f>
        <v>0</v>
      </c>
      <c r="AN45" s="368"/>
      <c r="AO45" s="75"/>
      <c r="AP45" s="75"/>
      <c r="AQ45" s="75"/>
      <c r="AR45" s="69">
        <f>IF(SUM(AN45:AQ45)&gt;0,(I45*36-(SUMPRODUCT($AN$21:$AQ$21,AN45:AQ45)+(COUNTIF($BX45,"*3*")*36))),0)</f>
        <v>0</v>
      </c>
      <c r="AS45" s="368"/>
      <c r="AT45" s="75"/>
      <c r="AU45" s="75"/>
      <c r="AV45" s="75"/>
      <c r="AW45" s="69">
        <f>IF(SUM(AS45:AV45)&gt;0,(J45*36-(SUMPRODUCT($AS$21:$AV$21,AS45:AV45)+(COUNTIF($BX45,"*4*")*36))),0)</f>
        <v>0</v>
      </c>
      <c r="AX45" s="368"/>
      <c r="AY45" s="75"/>
      <c r="AZ45" s="75"/>
      <c r="BA45" s="75"/>
      <c r="BB45" s="69">
        <f>IF(SUM(AX45:BA45)&gt;0,(K45*36-(SUMPRODUCT($AX$21:$BA$21,AX45:BA45)+(COUNTIF($BX45,"*5*")*36))),0)</f>
        <v>0</v>
      </c>
      <c r="BC45" s="368"/>
      <c r="BD45" s="75"/>
      <c r="BE45" s="75"/>
      <c r="BF45" s="75"/>
      <c r="BG45" s="69">
        <f>IF(SUM(BC45:BF45)&gt;0,(L45*36-(SUMPRODUCT($BC$21:$BF$21,BC45:BF45)+(COUNTIF($BX45,"*6*")*36))),0)</f>
        <v>0</v>
      </c>
      <c r="BH45" s="368"/>
      <c r="BI45" s="75"/>
      <c r="BJ45" s="75"/>
      <c r="BK45" s="75"/>
      <c r="BL45" s="69">
        <f>IF(SUM(BH45:BK45)&gt;0,(N45*36-(SUMPRODUCT(#REF!,BH45:BK45)+(COUNTIF($BX45,"*7*")*36))),0)</f>
        <v>0</v>
      </c>
      <c r="BM45" s="368"/>
      <c r="BN45" s="75"/>
      <c r="BO45" s="75"/>
      <c r="BP45" s="75"/>
      <c r="BQ45" s="69">
        <f>IF(SUM(BM45:BP45)&gt;0,(F45*36-(SUMPRODUCT(#REF!,BM45:BP45)+(COUNTIF($BX45,"*8*")*36))),0)</f>
        <v>0</v>
      </c>
      <c r="BR45" s="104"/>
      <c r="BS45" s="164"/>
      <c r="BT45" s="104"/>
      <c r="BU45" s="164"/>
      <c r="BV45" s="70"/>
      <c r="BW45" s="33"/>
      <c r="BX45" s="88" t="str">
        <f t="shared" si="14"/>
        <v>0,</v>
      </c>
      <c r="BY45" s="88" t="str">
        <f t="shared" si="15"/>
        <v>0,</v>
      </c>
      <c r="BZ45" s="88" t="str">
        <f t="shared" si="16"/>
        <v>0,</v>
      </c>
      <c r="CA45" s="88" t="str">
        <f t="shared" si="17"/>
        <v>0,</v>
      </c>
      <c r="CB45" s="88" t="str">
        <f t="shared" si="18"/>
        <v>0,</v>
      </c>
      <c r="CC45" s="88" t="str">
        <f t="shared" si="19"/>
        <v>0,</v>
      </c>
      <c r="CD45" s="26"/>
    </row>
    <row r="46" spans="1:81" ht="21">
      <c r="A46" s="343" t="str">
        <f>'Дисциплины+ЗЕ'!A29</f>
        <v>2.ЕН</v>
      </c>
      <c r="B46" s="56">
        <f>'Дисциплины+ЗЕ'!B29</f>
        <v>0</v>
      </c>
      <c r="C46" s="300" t="str">
        <f>'Дисциплины+ЗЕ'!C29</f>
        <v>2. Математический и естественнонаучный цикл</v>
      </c>
      <c r="D46" s="17"/>
      <c r="E46" s="63">
        <f>'Дисциплины+ЗЕ'!D29</f>
        <v>0</v>
      </c>
      <c r="F46" s="83">
        <f aca="true" t="shared" si="30" ref="F46:L46">F47+F63</f>
        <v>0</v>
      </c>
      <c r="G46" s="67">
        <f t="shared" si="30"/>
        <v>0</v>
      </c>
      <c r="H46" s="79">
        <f t="shared" si="30"/>
        <v>0</v>
      </c>
      <c r="I46" s="79">
        <f t="shared" si="30"/>
        <v>0</v>
      </c>
      <c r="J46" s="79">
        <f t="shared" si="30"/>
        <v>0</v>
      </c>
      <c r="K46" s="79">
        <f t="shared" si="30"/>
        <v>0</v>
      </c>
      <c r="L46" s="79">
        <f t="shared" si="30"/>
        <v>0</v>
      </c>
      <c r="M46" s="79"/>
      <c r="N46" s="79"/>
      <c r="O46" s="67">
        <f aca="true" t="shared" si="31" ref="O46:V46">O47+O63</f>
        <v>0</v>
      </c>
      <c r="P46" s="79">
        <f t="shared" si="31"/>
        <v>0</v>
      </c>
      <c r="Q46" s="79">
        <f t="shared" si="31"/>
        <v>0</v>
      </c>
      <c r="R46" s="79">
        <f t="shared" si="31"/>
        <v>0</v>
      </c>
      <c r="S46" s="79">
        <f t="shared" si="31"/>
        <v>0</v>
      </c>
      <c r="T46" s="79">
        <f t="shared" si="31"/>
        <v>0</v>
      </c>
      <c r="U46" s="79">
        <f t="shared" si="31"/>
        <v>0</v>
      </c>
      <c r="V46" s="83">
        <f t="shared" si="31"/>
        <v>0</v>
      </c>
      <c r="W46" s="216"/>
      <c r="X46" s="223"/>
      <c r="Y46" s="223"/>
      <c r="Z46" s="223"/>
      <c r="AA46" s="223"/>
      <c r="AB46" s="223"/>
      <c r="AC46" s="18"/>
      <c r="AD46" s="369"/>
      <c r="AE46" s="370"/>
      <c r="AF46" s="370"/>
      <c r="AG46" s="370"/>
      <c r="AH46" s="371"/>
      <c r="AI46" s="372"/>
      <c r="AJ46" s="370"/>
      <c r="AK46" s="370"/>
      <c r="AL46" s="370"/>
      <c r="AM46" s="371"/>
      <c r="AN46" s="372"/>
      <c r="AO46" s="370"/>
      <c r="AP46" s="370"/>
      <c r="AQ46" s="370"/>
      <c r="AR46" s="371"/>
      <c r="AS46" s="372"/>
      <c r="AT46" s="370"/>
      <c r="AU46" s="370"/>
      <c r="AV46" s="370"/>
      <c r="AW46" s="371"/>
      <c r="AX46" s="372"/>
      <c r="AY46" s="370"/>
      <c r="AZ46" s="370"/>
      <c r="BA46" s="370"/>
      <c r="BB46" s="371"/>
      <c r="BC46" s="372"/>
      <c r="BD46" s="370"/>
      <c r="BE46" s="370"/>
      <c r="BF46" s="370"/>
      <c r="BG46" s="371"/>
      <c r="BH46" s="372"/>
      <c r="BI46" s="370"/>
      <c r="BJ46" s="370"/>
      <c r="BK46" s="370"/>
      <c r="BL46" s="371"/>
      <c r="BM46" s="372"/>
      <c r="BN46" s="370"/>
      <c r="BO46" s="370"/>
      <c r="BP46" s="370"/>
      <c r="BQ46" s="371"/>
      <c r="BR46" s="251"/>
      <c r="BS46" s="164"/>
      <c r="BT46" s="251"/>
      <c r="BU46" s="164"/>
      <c r="BW46" s="33"/>
      <c r="BX46" s="88" t="str">
        <f t="shared" si="14"/>
        <v>0,</v>
      </c>
      <c r="BY46" s="88" t="str">
        <f t="shared" si="15"/>
        <v>0,</v>
      </c>
      <c r="BZ46" s="88" t="str">
        <f t="shared" si="16"/>
        <v>0,</v>
      </c>
      <c r="CA46" s="88" t="str">
        <f t="shared" si="17"/>
        <v>0,</v>
      </c>
      <c r="CB46" s="88" t="str">
        <f t="shared" si="18"/>
        <v>0,</v>
      </c>
      <c r="CC46" s="88" t="str">
        <f t="shared" si="19"/>
        <v>0,</v>
      </c>
    </row>
    <row r="47" spans="1:81" ht="10.5" customHeight="1">
      <c r="A47" s="513" t="str">
        <f>'Дисциплины+ЗЕ'!A30</f>
        <v>2.ЕН</v>
      </c>
      <c r="B47" s="500">
        <f>'Дисциплины+ЗЕ'!B30</f>
        <v>0</v>
      </c>
      <c r="C47" s="501" t="str">
        <f>'Дисциплины+ЗЕ'!C30</f>
        <v>Базовая часть</v>
      </c>
      <c r="D47" s="502"/>
      <c r="E47" s="503">
        <f>'Дисциплины+ЗЕ'!D30</f>
        <v>0</v>
      </c>
      <c r="F47" s="504">
        <f>SUBTOTAL(9,F48:F62)</f>
        <v>0</v>
      </c>
      <c r="G47" s="505">
        <f>SUBTOTAL(9,G48:G62)</f>
        <v>0</v>
      </c>
      <c r="H47" s="506">
        <f>SUBTOTAL(9,H48:H62)</f>
        <v>0</v>
      </c>
      <c r="I47" s="506">
        <f>SUBTOTAL(9,I48:I62)</f>
        <v>0</v>
      </c>
      <c r="J47" s="506">
        <f>SUBTOTAL(9,J48:J62)</f>
        <v>0</v>
      </c>
      <c r="K47" s="506">
        <f>SUBTOTAL(9,K48:K62)</f>
        <v>0</v>
      </c>
      <c r="L47" s="506">
        <f>SUBTOTAL(9,L48:L62)</f>
        <v>0</v>
      </c>
      <c r="M47" s="506"/>
      <c r="N47" s="506"/>
      <c r="O47" s="505">
        <f aca="true" t="shared" si="32" ref="O47:V47">SUBTOTAL(9,O48:O62)</f>
        <v>0</v>
      </c>
      <c r="P47" s="506">
        <f t="shared" si="32"/>
        <v>0</v>
      </c>
      <c r="Q47" s="506">
        <f t="shared" si="32"/>
        <v>0</v>
      </c>
      <c r="R47" s="506">
        <f t="shared" si="32"/>
        <v>0</v>
      </c>
      <c r="S47" s="506">
        <f t="shared" si="32"/>
        <v>0</v>
      </c>
      <c r="T47" s="506">
        <f t="shared" si="32"/>
        <v>0</v>
      </c>
      <c r="U47" s="506">
        <f t="shared" si="32"/>
        <v>0</v>
      </c>
      <c r="V47" s="504">
        <f t="shared" si="32"/>
        <v>0</v>
      </c>
      <c r="W47" s="514"/>
      <c r="X47" s="515"/>
      <c r="Y47" s="515"/>
      <c r="Z47" s="515"/>
      <c r="AA47" s="515"/>
      <c r="AB47" s="515"/>
      <c r="AC47" s="516"/>
      <c r="AD47" s="517"/>
      <c r="AE47" s="518"/>
      <c r="AF47" s="518"/>
      <c r="AG47" s="518"/>
      <c r="AH47" s="512"/>
      <c r="AI47" s="519"/>
      <c r="AJ47" s="518"/>
      <c r="AK47" s="518"/>
      <c r="AL47" s="518"/>
      <c r="AM47" s="512"/>
      <c r="AN47" s="519"/>
      <c r="AO47" s="518"/>
      <c r="AP47" s="518"/>
      <c r="AQ47" s="518"/>
      <c r="AR47" s="512"/>
      <c r="AS47" s="519"/>
      <c r="AT47" s="518"/>
      <c r="AU47" s="518"/>
      <c r="AV47" s="518"/>
      <c r="AW47" s="512"/>
      <c r="AX47" s="519"/>
      <c r="AY47" s="518"/>
      <c r="AZ47" s="518"/>
      <c r="BA47" s="518"/>
      <c r="BB47" s="512"/>
      <c r="BC47" s="519"/>
      <c r="BD47" s="518"/>
      <c r="BE47" s="518"/>
      <c r="BF47" s="518"/>
      <c r="BG47" s="512"/>
      <c r="BH47" s="519"/>
      <c r="BI47" s="518"/>
      <c r="BJ47" s="518"/>
      <c r="BK47" s="518"/>
      <c r="BL47" s="512"/>
      <c r="BM47" s="519"/>
      <c r="BN47" s="518"/>
      <c r="BO47" s="518"/>
      <c r="BP47" s="518"/>
      <c r="BQ47" s="512"/>
      <c r="BR47" s="252"/>
      <c r="BS47" s="164"/>
      <c r="BT47" s="613"/>
      <c r="BU47" s="164"/>
      <c r="BW47" s="33"/>
      <c r="BX47" s="88" t="str">
        <f t="shared" si="14"/>
        <v>0,</v>
      </c>
      <c r="BY47" s="88" t="str">
        <f t="shared" si="15"/>
        <v>0,</v>
      </c>
      <c r="BZ47" s="88" t="str">
        <f t="shared" si="16"/>
        <v>0,</v>
      </c>
      <c r="CA47" s="88" t="str">
        <f t="shared" si="17"/>
        <v>0,</v>
      </c>
      <c r="CB47" s="88" t="str">
        <f t="shared" si="18"/>
        <v>0,</v>
      </c>
      <c r="CC47" s="88" t="str">
        <f t="shared" si="19"/>
        <v>0,</v>
      </c>
    </row>
    <row r="48" spans="1:81" ht="12.75">
      <c r="A48" s="54" t="str">
        <f>'Дисциплины+ЗЕ'!A31</f>
        <v>2Б</v>
      </c>
      <c r="B48" s="55">
        <f>'Дисциплины+ЗЕ'!B31</f>
        <v>1</v>
      </c>
      <c r="C48" s="299">
        <f>'Дисциплины+ЗЕ'!C31</f>
        <v>0</v>
      </c>
      <c r="D48" s="72">
        <v>0</v>
      </c>
      <c r="E48" s="61">
        <f>'Дисциплины+ЗЕ'!D31</f>
        <v>0</v>
      </c>
      <c r="F48" s="62">
        <f>SUM(G48:N48)</f>
        <v>0</v>
      </c>
      <c r="G48" s="584"/>
      <c r="H48" s="583"/>
      <c r="I48" s="583"/>
      <c r="J48" s="583"/>
      <c r="K48" s="583"/>
      <c r="L48" s="583"/>
      <c r="M48" s="583"/>
      <c r="N48" s="393"/>
      <c r="O48" s="66">
        <f>36*E48</f>
        <v>0</v>
      </c>
      <c r="P48" s="80">
        <f>SUM(R48:V48)</f>
        <v>0</v>
      </c>
      <c r="Q48" s="80">
        <f>SUM(R48:U48)</f>
        <v>0</v>
      </c>
      <c r="R48" s="80">
        <f>AD48*$AD$21+AI48*$AI$21+AN48*$AN$21+AS48*$AS$21+AX48*$AX$21+BC48*$BC$21+BH48*$BH$21+BM48*$BM$21</f>
        <v>0</v>
      </c>
      <c r="S48" s="80">
        <f>AE48*$AD$21+AJ48*$AI$21+AO48*$AN$21+AT48*$AS$21+AY48*$AX$21+BD48*$BC$21+BI48*$BH$21+BN48*$BM$21</f>
        <v>0</v>
      </c>
      <c r="T48" s="80">
        <f>AF48*$AD$21+AK48*$AI$21+AP48*$AN$21+AU48*$AS$21+AZ48*$AX$21+BE48*$BC$21+BJ48*$BH$21+BO48*$BM$21</f>
        <v>0</v>
      </c>
      <c r="U48" s="80">
        <f>AG48*$AD$21+AL48*$AI$21+AQ48*$AN$21+AV48*$AS$21+BA48*$AX$21+BF48*$BC$21+BK48*$BH$21+BP48*$BM$21</f>
        <v>0</v>
      </c>
      <c r="V48" s="62">
        <f>AH48+AM48+AR48+AW48+BB48+BG48+BL48+BQ48+LEN(SUBSTITUTE(SUBSTITUTE(SUBSTITUTE(SUBSTITUTE(SUBSTITUTE(W48,"0",""),".","")," ",""),",",""),";",""))*36</f>
        <v>0</v>
      </c>
      <c r="W48" s="593"/>
      <c r="X48" s="590"/>
      <c r="Y48" s="591"/>
      <c r="Z48" s="590"/>
      <c r="AA48" s="590"/>
      <c r="AB48" s="590"/>
      <c r="AC48" s="594"/>
      <c r="AD48" s="367"/>
      <c r="AE48" s="75"/>
      <c r="AF48" s="75"/>
      <c r="AG48" s="75"/>
      <c r="AH48" s="69">
        <f>IF(SUM(AD48:AG48)&gt;0,(G48*36-(SUMPRODUCT($AD$21:$AG$21,AD48:AG48)+(COUNTIF($BX48,"*1*")*36))),0)</f>
        <v>0</v>
      </c>
      <c r="AI48" s="368"/>
      <c r="AJ48" s="75"/>
      <c r="AK48" s="75"/>
      <c r="AL48" s="75"/>
      <c r="AM48" s="69">
        <f>IF(SUM(AI48:AL48)&gt;0,(H48*36-(SUMPRODUCT($AI$21:$AL$21,AI48:AL48)+(COUNTIF($BX48,"*2*")*36))),0)</f>
        <v>0</v>
      </c>
      <c r="AN48" s="368"/>
      <c r="AO48" s="75"/>
      <c r="AP48" s="75"/>
      <c r="AQ48" s="75"/>
      <c r="AR48" s="69">
        <f>IF(SUM(AN48:AQ48)&gt;0,(I48*36-(SUMPRODUCT($AN$21:$AQ$21,AN48:AQ48)+(COUNTIF($BX48,"*3*")*36))),0)</f>
        <v>0</v>
      </c>
      <c r="AS48" s="368"/>
      <c r="AT48" s="75"/>
      <c r="AU48" s="75"/>
      <c r="AV48" s="75"/>
      <c r="AW48" s="69">
        <f>IF(SUM(AS48:AV48)&gt;0,(J48*36-(SUMPRODUCT($AS$21:$AV$21,AS48:AV48)+(COUNTIF($BX48,"*4*")*36))),0)</f>
        <v>0</v>
      </c>
      <c r="AX48" s="368"/>
      <c r="AY48" s="75"/>
      <c r="AZ48" s="75"/>
      <c r="BA48" s="75"/>
      <c r="BB48" s="69">
        <f>IF(SUM(AX48:BA48)&gt;0,(K48*36-(SUMPRODUCT($AX$21:$BA$21,AX48:BA48)+(COUNTIF($BX48,"*5*")*36))),0)</f>
        <v>0</v>
      </c>
      <c r="BC48" s="368"/>
      <c r="BD48" s="75"/>
      <c r="BE48" s="75"/>
      <c r="BF48" s="75"/>
      <c r="BG48" s="69">
        <f>IF(SUM(BC48:BF48)&gt;0,(L48*36-(SUMPRODUCT($BC$21:$BF$21,BC48:BF48)+(COUNTIF($BX48,"*6*")*36))),0)</f>
        <v>0</v>
      </c>
      <c r="BH48" s="368"/>
      <c r="BI48" s="75"/>
      <c r="BJ48" s="75"/>
      <c r="BK48" s="75"/>
      <c r="BL48" s="69">
        <f>IF(SUM(BH48:BK48)&gt;0,(N48*36-(SUMPRODUCT(#REF!,BH48:BK48)+(COUNTIF($BX48,"*7*")*36))),0)</f>
        <v>0</v>
      </c>
      <c r="BM48" s="368"/>
      <c r="BN48" s="75"/>
      <c r="BO48" s="75"/>
      <c r="BP48" s="75"/>
      <c r="BQ48" s="69">
        <f>IF(SUM(BM48:BP48)&gt;0,(F48*36-(SUMPRODUCT(#REF!,BM48:BP48)+(COUNTIF($BX48,"*8*")*36))),0)</f>
        <v>0</v>
      </c>
      <c r="BR48" s="104"/>
      <c r="BS48" s="164"/>
      <c r="BT48" s="104"/>
      <c r="BU48" s="164"/>
      <c r="BW48" s="33"/>
      <c r="BX48" s="88" t="str">
        <f t="shared" si="14"/>
        <v>0,</v>
      </c>
      <c r="BY48" s="88" t="str">
        <f t="shared" si="15"/>
        <v>0,</v>
      </c>
      <c r="BZ48" s="88" t="str">
        <f t="shared" si="16"/>
        <v>0,</v>
      </c>
      <c r="CA48" s="88" t="str">
        <f t="shared" si="17"/>
        <v>0,</v>
      </c>
      <c r="CB48" s="88" t="str">
        <f t="shared" si="18"/>
        <v>0,</v>
      </c>
      <c r="CC48" s="88" t="str">
        <f t="shared" si="19"/>
        <v>0,</v>
      </c>
    </row>
    <row r="49" spans="1:81" ht="12.75">
      <c r="A49" s="54" t="str">
        <f>'Дисциплины+ЗЕ'!A32</f>
        <v>2Б</v>
      </c>
      <c r="B49" s="55">
        <f>'Дисциплины+ЗЕ'!B32</f>
        <v>2</v>
      </c>
      <c r="C49" s="299">
        <f>'Дисциплины+ЗЕ'!C32</f>
        <v>0</v>
      </c>
      <c r="D49" s="72">
        <v>0</v>
      </c>
      <c r="E49" s="61">
        <f>'Дисциплины+ЗЕ'!D32</f>
        <v>0</v>
      </c>
      <c r="F49" s="62">
        <f>SUM(G49:N49)</f>
        <v>0</v>
      </c>
      <c r="G49" s="581"/>
      <c r="H49" s="582"/>
      <c r="I49" s="582"/>
      <c r="J49" s="582"/>
      <c r="K49" s="582"/>
      <c r="L49" s="583"/>
      <c r="M49" s="583"/>
      <c r="N49" s="393"/>
      <c r="O49" s="66">
        <f>36*E49</f>
        <v>0</v>
      </c>
      <c r="P49" s="80">
        <f>SUM(R49:V49)</f>
        <v>0</v>
      </c>
      <c r="Q49" s="80">
        <f>SUM(R49:U49)</f>
        <v>0</v>
      </c>
      <c r="R49" s="80">
        <f aca="true" t="shared" si="33" ref="R49:R62">AD49*$AD$21+AI49*$AI$21+AN49*$AN$21+AS49*$AS$21+AX49*$AX$21+BC49*$BC$21+BH49*$BH$21+BM49*$BM$21</f>
        <v>0</v>
      </c>
      <c r="S49" s="80">
        <f aca="true" t="shared" si="34" ref="S49:S62">AE49*$AD$21+AJ49*$AI$21+AO49*$AN$21+AT49*$AS$21+AY49*$AX$21+BD49*$BC$21+BI49*$BH$21+BN49*$BM$21</f>
        <v>0</v>
      </c>
      <c r="T49" s="80">
        <f aca="true" t="shared" si="35" ref="T49:T62">AF49*$AD$21+AK49*$AI$21+AP49*$AN$21+AU49*$AS$21+AZ49*$AX$21+BE49*$BC$21+BJ49*$BH$21+BO49*$BM$21</f>
        <v>0</v>
      </c>
      <c r="U49" s="80">
        <f aca="true" t="shared" si="36" ref="U49:U62">AG49*$AD$21+AL49*$AI$21+AQ49*$AN$21+AV49*$AS$21+BA49*$AX$21+BF49*$BC$21+BK49*$BH$21+BP49*$BM$21</f>
        <v>0</v>
      </c>
      <c r="V49" s="62">
        <f aca="true" t="shared" si="37" ref="V49:V62">AH49+AM49+AR49+AW49+BB49+BG49+BL49+BQ49+LEN(SUBSTITUTE(SUBSTITUTE(SUBSTITUTE(SUBSTITUTE(SUBSTITUTE(W49,"0",""),".","")," ",""),",",""),";",""))*36</f>
        <v>0</v>
      </c>
      <c r="W49" s="589"/>
      <c r="X49" s="590"/>
      <c r="Y49" s="591"/>
      <c r="Z49" s="590"/>
      <c r="AA49" s="590"/>
      <c r="AB49" s="590"/>
      <c r="AC49" s="594"/>
      <c r="AD49" s="367"/>
      <c r="AE49" s="75"/>
      <c r="AF49" s="75"/>
      <c r="AG49" s="75"/>
      <c r="AH49" s="69">
        <f>IF(SUM(AD49:AG49)&gt;0,(G49*36-(SUMPRODUCT($AD$21:$AG$21,AD49:AG49)+(COUNTIF($BX49,"*1*")*36))),0)</f>
        <v>0</v>
      </c>
      <c r="AI49" s="368"/>
      <c r="AJ49" s="75"/>
      <c r="AK49" s="75"/>
      <c r="AL49" s="75"/>
      <c r="AM49" s="69">
        <f>IF(SUM(AI49:AL49)&gt;0,(H49*36-(SUMPRODUCT($AI$21:$AL$21,AI49:AL49)+(COUNTIF($BX49,"*2*")*36))),0)</f>
        <v>0</v>
      </c>
      <c r="AN49" s="368"/>
      <c r="AO49" s="75"/>
      <c r="AP49" s="75"/>
      <c r="AQ49" s="75"/>
      <c r="AR49" s="69">
        <f>IF(SUM(AN49:AQ49)&gt;0,(I49*36-(SUMPRODUCT($AN$21:$AQ$21,AN49:AQ49)+(COUNTIF($BX49,"*3*")*36))),0)</f>
        <v>0</v>
      </c>
      <c r="AS49" s="368"/>
      <c r="AT49" s="75"/>
      <c r="AU49" s="75"/>
      <c r="AV49" s="75"/>
      <c r="AW49" s="69">
        <f>IF(SUM(AS49:AV49)&gt;0,(J49*36-(SUMPRODUCT($AS$21:$AV$21,AS49:AV49)+(COUNTIF($BX49,"*4*")*36))),0)</f>
        <v>0</v>
      </c>
      <c r="AX49" s="368"/>
      <c r="AY49" s="75"/>
      <c r="AZ49" s="75"/>
      <c r="BA49" s="75"/>
      <c r="BB49" s="69">
        <f>IF(SUM(AX49:BA49)&gt;0,(K49*36-(SUMPRODUCT($AX$21:$BA$21,AX49:BA49)+(COUNTIF($BX49,"*5*")*36))),0)</f>
        <v>0</v>
      </c>
      <c r="BC49" s="368"/>
      <c r="BD49" s="75"/>
      <c r="BE49" s="75"/>
      <c r="BF49" s="75"/>
      <c r="BG49" s="69">
        <f>IF(SUM(BC49:BF49)&gt;0,(L49*36-(SUMPRODUCT($BC$21:$BF$21,BC49:BF49)+(COUNTIF($BX49,"*6*")*36))),0)</f>
        <v>0</v>
      </c>
      <c r="BH49" s="368"/>
      <c r="BI49" s="75"/>
      <c r="BJ49" s="75"/>
      <c r="BK49" s="75"/>
      <c r="BL49" s="69">
        <f>IF(SUM(BH49:BK49)&gt;0,(N49*36-(SUMPRODUCT(#REF!,BH49:BK49)+(COUNTIF($BX49,"*7*")*36))),0)</f>
        <v>0</v>
      </c>
      <c r="BM49" s="368"/>
      <c r="BN49" s="75"/>
      <c r="BO49" s="75"/>
      <c r="BP49" s="75"/>
      <c r="BQ49" s="69">
        <f>IF(SUM(BM49:BP49)&gt;0,(F49*36-(SUMPRODUCT(#REF!,BM49:BP49)+(COUNTIF($BX49,"*8*")*36))),0)</f>
        <v>0</v>
      </c>
      <c r="BR49" s="104"/>
      <c r="BS49" s="164"/>
      <c r="BT49" s="104"/>
      <c r="BU49" s="164"/>
      <c r="BW49" s="33"/>
      <c r="BX49" s="88" t="str">
        <f t="shared" si="14"/>
        <v>0,</v>
      </c>
      <c r="BY49" s="88" t="str">
        <f t="shared" si="15"/>
        <v>0,</v>
      </c>
      <c r="BZ49" s="88" t="str">
        <f t="shared" si="16"/>
        <v>0,</v>
      </c>
      <c r="CA49" s="88" t="str">
        <f t="shared" si="17"/>
        <v>0,</v>
      </c>
      <c r="CB49" s="88" t="str">
        <f t="shared" si="18"/>
        <v>0,</v>
      </c>
      <c r="CC49" s="88" t="str">
        <f t="shared" si="19"/>
        <v>0,</v>
      </c>
    </row>
    <row r="50" spans="1:81" ht="12.75">
      <c r="A50" s="54" t="str">
        <f>'Дисциплины+ЗЕ'!A33</f>
        <v>2Б</v>
      </c>
      <c r="B50" s="55">
        <f>'Дисциплины+ЗЕ'!B33</f>
        <v>3</v>
      </c>
      <c r="C50" s="299">
        <f>'Дисциплины+ЗЕ'!C33</f>
        <v>0</v>
      </c>
      <c r="D50" s="72">
        <v>0</v>
      </c>
      <c r="E50" s="61">
        <f>'Дисциплины+ЗЕ'!D33</f>
        <v>0</v>
      </c>
      <c r="F50" s="62">
        <f>SUM(G50:N50)</f>
        <v>0</v>
      </c>
      <c r="G50" s="581"/>
      <c r="H50" s="582"/>
      <c r="I50" s="582"/>
      <c r="J50" s="582"/>
      <c r="K50" s="582"/>
      <c r="L50" s="583"/>
      <c r="M50" s="583"/>
      <c r="N50" s="393"/>
      <c r="O50" s="66">
        <f aca="true" t="shared" si="38" ref="O50:O62">36*E50</f>
        <v>0</v>
      </c>
      <c r="P50" s="80">
        <f aca="true" t="shared" si="39" ref="P50:P62">SUM(R50:V50)</f>
        <v>0</v>
      </c>
      <c r="Q50" s="80">
        <f aca="true" t="shared" si="40" ref="Q50:Q62">SUM(R50:U50)</f>
        <v>0</v>
      </c>
      <c r="R50" s="80">
        <f t="shared" si="33"/>
        <v>0</v>
      </c>
      <c r="S50" s="80">
        <f t="shared" si="34"/>
        <v>0</v>
      </c>
      <c r="T50" s="80">
        <f t="shared" si="35"/>
        <v>0</v>
      </c>
      <c r="U50" s="80">
        <f t="shared" si="36"/>
        <v>0</v>
      </c>
      <c r="V50" s="62">
        <f t="shared" si="37"/>
        <v>0</v>
      </c>
      <c r="W50" s="589"/>
      <c r="X50" s="590"/>
      <c r="Y50" s="591"/>
      <c r="Z50" s="590"/>
      <c r="AA50" s="590"/>
      <c r="AB50" s="590"/>
      <c r="AC50" s="594"/>
      <c r="AD50" s="367"/>
      <c r="AE50" s="75"/>
      <c r="AF50" s="75"/>
      <c r="AG50" s="75"/>
      <c r="AH50" s="69">
        <f>IF(SUM(AD50:AG50)&gt;0,(G50*36-(SUMPRODUCT($AD$21:$AG$21,AD50:AG50)+(COUNTIF($BX50,"*1*")*36))),0)</f>
        <v>0</v>
      </c>
      <c r="AI50" s="368"/>
      <c r="AJ50" s="75"/>
      <c r="AK50" s="75"/>
      <c r="AL50" s="75"/>
      <c r="AM50" s="69">
        <f>IF(SUM(AI50:AL50)&gt;0,(H50*36-(SUMPRODUCT($AI$21:$AL$21,AI50:AL50)+(COUNTIF($BX50,"*2*")*36))),0)</f>
        <v>0</v>
      </c>
      <c r="AN50" s="368"/>
      <c r="AO50" s="75"/>
      <c r="AP50" s="75"/>
      <c r="AQ50" s="75"/>
      <c r="AR50" s="69">
        <f>IF(SUM(AN50:AQ50)&gt;0,(I50*36-(SUMPRODUCT($AN$21:$AQ$21,AN50:AQ50)+(COUNTIF($BX50,"*3*")*36))),0)</f>
        <v>0</v>
      </c>
      <c r="AS50" s="368"/>
      <c r="AT50" s="75"/>
      <c r="AU50" s="75"/>
      <c r="AV50" s="75"/>
      <c r="AW50" s="69">
        <f>IF(SUM(AS50:AV50)&gt;0,(J50*36-(SUMPRODUCT($AS$21:$AV$21,AS50:AV50)+(COUNTIF($BX50,"*4*")*36))),0)</f>
        <v>0</v>
      </c>
      <c r="AX50" s="368"/>
      <c r="AY50" s="75"/>
      <c r="AZ50" s="75"/>
      <c r="BA50" s="75"/>
      <c r="BB50" s="69">
        <f>IF(SUM(AX50:BA50)&gt;0,(K50*36-(SUMPRODUCT($AX$21:$BA$21,AX50:BA50)+(COUNTIF($BX50,"*5*")*36))),0)</f>
        <v>0</v>
      </c>
      <c r="BC50" s="368"/>
      <c r="BD50" s="75"/>
      <c r="BE50" s="75"/>
      <c r="BF50" s="75"/>
      <c r="BG50" s="69">
        <f>IF(SUM(BC50:BF50)&gt;0,(L50*36-(SUMPRODUCT($BC$21:$BF$21,BC50:BF50)+(COUNTIF($BX50,"*6*")*36))),0)</f>
        <v>0</v>
      </c>
      <c r="BH50" s="368"/>
      <c r="BI50" s="75"/>
      <c r="BJ50" s="75"/>
      <c r="BK50" s="75"/>
      <c r="BL50" s="69">
        <f>IF(SUM(BH50:BK50)&gt;0,(N50*36-(SUMPRODUCT(#REF!,BH50:BK50)+(COUNTIF($BX50,"*7*")*36))),0)</f>
        <v>0</v>
      </c>
      <c r="BM50" s="368"/>
      <c r="BN50" s="75"/>
      <c r="BO50" s="75"/>
      <c r="BP50" s="75"/>
      <c r="BQ50" s="69">
        <f>IF(SUM(BM50:BP50)&gt;0,(F50*36-(SUMPRODUCT(#REF!,BM50:BP50)+(COUNTIF($BX50,"*8*")*36))),0)</f>
        <v>0</v>
      </c>
      <c r="BR50" s="104"/>
      <c r="BT50" s="104"/>
      <c r="BW50" s="33"/>
      <c r="BX50" s="88" t="str">
        <f t="shared" si="14"/>
        <v>0,</v>
      </c>
      <c r="BY50" s="88" t="str">
        <f t="shared" si="15"/>
        <v>0,</v>
      </c>
      <c r="BZ50" s="88" t="str">
        <f t="shared" si="16"/>
        <v>0,</v>
      </c>
      <c r="CA50" s="88" t="str">
        <f t="shared" si="17"/>
        <v>0,</v>
      </c>
      <c r="CB50" s="88" t="str">
        <f t="shared" si="18"/>
        <v>0,</v>
      </c>
      <c r="CC50" s="88" t="str">
        <f t="shared" si="19"/>
        <v>0,</v>
      </c>
    </row>
    <row r="51" spans="1:81" ht="12.75">
      <c r="A51" s="54" t="str">
        <f>'Дисциплины+ЗЕ'!A34</f>
        <v>2Б</v>
      </c>
      <c r="B51" s="55">
        <f>'Дисциплины+ЗЕ'!B34</f>
        <v>4</v>
      </c>
      <c r="C51" s="299">
        <f>'Дисциплины+ЗЕ'!C34</f>
        <v>0</v>
      </c>
      <c r="D51" s="72">
        <v>0</v>
      </c>
      <c r="E51" s="61">
        <f>'Дисциплины+ЗЕ'!D34</f>
        <v>0</v>
      </c>
      <c r="F51" s="62">
        <f>SUM(G51:N51)</f>
        <v>0</v>
      </c>
      <c r="G51" s="581"/>
      <c r="H51" s="582"/>
      <c r="I51" s="582"/>
      <c r="J51" s="582"/>
      <c r="K51" s="582"/>
      <c r="L51" s="583"/>
      <c r="M51" s="583"/>
      <c r="N51" s="393"/>
      <c r="O51" s="66">
        <f t="shared" si="38"/>
        <v>0</v>
      </c>
      <c r="P51" s="80">
        <f t="shared" si="39"/>
        <v>0</v>
      </c>
      <c r="Q51" s="80">
        <f t="shared" si="40"/>
        <v>0</v>
      </c>
      <c r="R51" s="80">
        <f t="shared" si="33"/>
        <v>0</v>
      </c>
      <c r="S51" s="80">
        <f t="shared" si="34"/>
        <v>0</v>
      </c>
      <c r="T51" s="80">
        <f t="shared" si="35"/>
        <v>0</v>
      </c>
      <c r="U51" s="80">
        <f t="shared" si="36"/>
        <v>0</v>
      </c>
      <c r="V51" s="62">
        <f t="shared" si="37"/>
        <v>0</v>
      </c>
      <c r="W51" s="589"/>
      <c r="X51" s="590"/>
      <c r="Y51" s="591"/>
      <c r="Z51" s="590"/>
      <c r="AA51" s="590"/>
      <c r="AB51" s="590"/>
      <c r="AC51" s="594"/>
      <c r="AD51" s="367"/>
      <c r="AE51" s="75"/>
      <c r="AF51" s="75"/>
      <c r="AG51" s="75"/>
      <c r="AH51" s="69">
        <f>IF(SUM(AD51:AG51)&gt;0,(G51*36-(SUMPRODUCT($AD$21:$AG$21,AD51:AG51)+(COUNTIF($BX51,"*1*")*36))),0)</f>
        <v>0</v>
      </c>
      <c r="AI51" s="368"/>
      <c r="AJ51" s="75"/>
      <c r="AK51" s="75"/>
      <c r="AL51" s="75"/>
      <c r="AM51" s="69">
        <f>IF(SUM(AI51:AL51)&gt;0,(H51*36-(SUMPRODUCT($AI$21:$AL$21,AI51:AL51)+(COUNTIF($BX51,"*2*")*36))),0)</f>
        <v>0</v>
      </c>
      <c r="AN51" s="368"/>
      <c r="AO51" s="75"/>
      <c r="AP51" s="75"/>
      <c r="AQ51" s="75"/>
      <c r="AR51" s="69">
        <f>IF(SUM(AN51:AQ51)&gt;0,(I51*36-(SUMPRODUCT($AN$21:$AQ$21,AN51:AQ51)+(COUNTIF($BX51,"*3*")*36))),0)</f>
        <v>0</v>
      </c>
      <c r="AS51" s="368"/>
      <c r="AT51" s="75"/>
      <c r="AU51" s="75"/>
      <c r="AV51" s="75"/>
      <c r="AW51" s="69">
        <f>IF(SUM(AS51:AV51)&gt;0,(J51*36-(SUMPRODUCT($AS$21:$AV$21,AS51:AV51)+(COUNTIF($BX51,"*4*")*36))),0)</f>
        <v>0</v>
      </c>
      <c r="AX51" s="368"/>
      <c r="AY51" s="75"/>
      <c r="AZ51" s="75"/>
      <c r="BA51" s="75"/>
      <c r="BB51" s="69">
        <f>IF(SUM(AX51:BA51)&gt;0,(K51*36-(SUMPRODUCT($AX$21:$BA$21,AX51:BA51)+(COUNTIF($BX51,"*5*")*36))),0)</f>
        <v>0</v>
      </c>
      <c r="BC51" s="368"/>
      <c r="BD51" s="75"/>
      <c r="BE51" s="75"/>
      <c r="BF51" s="75"/>
      <c r="BG51" s="69">
        <f>IF(SUM(BC51:BF51)&gt;0,(L51*36-(SUMPRODUCT($BC$21:$BF$21,BC51:BF51)+(COUNTIF($BX51,"*6*")*36))),0)</f>
        <v>0</v>
      </c>
      <c r="BH51" s="368"/>
      <c r="BI51" s="75"/>
      <c r="BJ51" s="75"/>
      <c r="BK51" s="75"/>
      <c r="BL51" s="69">
        <f>IF(SUM(BH51:BK51)&gt;0,(N51*36-(SUMPRODUCT(#REF!,BH51:BK51)+(COUNTIF($BX51,"*7*")*36))),0)</f>
        <v>0</v>
      </c>
      <c r="BM51" s="368"/>
      <c r="BN51" s="75"/>
      <c r="BO51" s="75"/>
      <c r="BP51" s="75"/>
      <c r="BQ51" s="69">
        <f>IF(SUM(BM51:BP51)&gt;0,(F51*36-(SUMPRODUCT(#REF!,BM51:BP51)+(COUNTIF($BX51,"*8*")*36))),0)</f>
        <v>0</v>
      </c>
      <c r="BR51" s="104"/>
      <c r="BT51" s="104"/>
      <c r="BW51" s="33"/>
      <c r="BX51" s="88" t="str">
        <f t="shared" si="14"/>
        <v>0,</v>
      </c>
      <c r="BY51" s="88" t="str">
        <f t="shared" si="15"/>
        <v>0,</v>
      </c>
      <c r="BZ51" s="88" t="str">
        <f t="shared" si="16"/>
        <v>0,</v>
      </c>
      <c r="CA51" s="88" t="str">
        <f t="shared" si="17"/>
        <v>0,</v>
      </c>
      <c r="CB51" s="88" t="str">
        <f t="shared" si="18"/>
        <v>0,</v>
      </c>
      <c r="CC51" s="88" t="str">
        <f t="shared" si="19"/>
        <v>0,</v>
      </c>
    </row>
    <row r="52" spans="1:81" ht="12.75">
      <c r="A52" s="54" t="str">
        <f>'Дисциплины+ЗЕ'!A35</f>
        <v>2Б</v>
      </c>
      <c r="B52" s="55">
        <f>'Дисциплины+ЗЕ'!B35</f>
        <v>5</v>
      </c>
      <c r="C52" s="299">
        <f>'Дисциплины+ЗЕ'!C35</f>
        <v>0</v>
      </c>
      <c r="D52" s="72">
        <v>0</v>
      </c>
      <c r="E52" s="61">
        <f>'Дисциплины+ЗЕ'!D35</f>
        <v>0</v>
      </c>
      <c r="F52" s="62">
        <f>SUM(G52:N52)</f>
        <v>0</v>
      </c>
      <c r="G52" s="581"/>
      <c r="H52" s="582"/>
      <c r="I52" s="582"/>
      <c r="J52" s="582"/>
      <c r="K52" s="582"/>
      <c r="L52" s="583"/>
      <c r="M52" s="583"/>
      <c r="N52" s="393"/>
      <c r="O52" s="66">
        <f t="shared" si="38"/>
        <v>0</v>
      </c>
      <c r="P52" s="80">
        <f t="shared" si="39"/>
        <v>0</v>
      </c>
      <c r="Q52" s="80">
        <f t="shared" si="40"/>
        <v>0</v>
      </c>
      <c r="R52" s="80">
        <f t="shared" si="33"/>
        <v>0</v>
      </c>
      <c r="S52" s="80">
        <f t="shared" si="34"/>
        <v>0</v>
      </c>
      <c r="T52" s="80">
        <f t="shared" si="35"/>
        <v>0</v>
      </c>
      <c r="U52" s="80">
        <f t="shared" si="36"/>
        <v>0</v>
      </c>
      <c r="V52" s="62">
        <f t="shared" si="37"/>
        <v>0</v>
      </c>
      <c r="W52" s="589"/>
      <c r="X52" s="590"/>
      <c r="Y52" s="591"/>
      <c r="Z52" s="590"/>
      <c r="AA52" s="590"/>
      <c r="AB52" s="590"/>
      <c r="AC52" s="594"/>
      <c r="AD52" s="367"/>
      <c r="AE52" s="75"/>
      <c r="AF52" s="75"/>
      <c r="AG52" s="75"/>
      <c r="AH52" s="69">
        <f>IF(SUM(AD52:AG52)&gt;0,(G52*36-(SUMPRODUCT($AD$21:$AG$21,AD52:AG52)+(COUNTIF($BX52,"*1*")*36))),0)</f>
        <v>0</v>
      </c>
      <c r="AI52" s="368"/>
      <c r="AJ52" s="75"/>
      <c r="AK52" s="75"/>
      <c r="AL52" s="75"/>
      <c r="AM52" s="69">
        <f>IF(SUM(AI52:AL52)&gt;0,(H52*36-(SUMPRODUCT($AI$21:$AL$21,AI52:AL52)+(COUNTIF($BX52,"*2*")*36))),0)</f>
        <v>0</v>
      </c>
      <c r="AN52" s="368"/>
      <c r="AO52" s="75"/>
      <c r="AP52" s="75"/>
      <c r="AQ52" s="75"/>
      <c r="AR52" s="69">
        <f>IF(SUM(AN52:AQ52)&gt;0,(I52*36-(SUMPRODUCT($AN$21:$AQ$21,AN52:AQ52)+(COUNTIF($BX52,"*3*")*36))),0)</f>
        <v>0</v>
      </c>
      <c r="AS52" s="368"/>
      <c r="AT52" s="75"/>
      <c r="AU52" s="75"/>
      <c r="AV52" s="75"/>
      <c r="AW52" s="69">
        <f>IF(SUM(AS52:AV52)&gt;0,(J52*36-(SUMPRODUCT($AS$21:$AV$21,AS52:AV52)+(COUNTIF($BX52,"*4*")*36))),0)</f>
        <v>0</v>
      </c>
      <c r="AX52" s="368"/>
      <c r="AY52" s="75"/>
      <c r="AZ52" s="75"/>
      <c r="BA52" s="75"/>
      <c r="BB52" s="69">
        <f>IF(SUM(AX52:BA52)&gt;0,(K52*36-(SUMPRODUCT($AX$21:$BA$21,AX52:BA52)+(COUNTIF($BX52,"*5*")*36))),0)</f>
        <v>0</v>
      </c>
      <c r="BC52" s="368"/>
      <c r="BD52" s="75"/>
      <c r="BE52" s="75"/>
      <c r="BF52" s="75"/>
      <c r="BG52" s="69">
        <f>IF(SUM(BC52:BF52)&gt;0,(L52*36-(SUMPRODUCT($BC$21:$BF$21,BC52:BF52)+(COUNTIF($BX52,"*6*")*36))),0)</f>
        <v>0</v>
      </c>
      <c r="BH52" s="368"/>
      <c r="BI52" s="75"/>
      <c r="BJ52" s="75"/>
      <c r="BK52" s="75"/>
      <c r="BL52" s="69">
        <f>IF(SUM(BH52:BK52)&gt;0,(N52*36-(SUMPRODUCT(#REF!,BH52:BK52)+(COUNTIF($BX52,"*7*")*36))),0)</f>
        <v>0</v>
      </c>
      <c r="BM52" s="368"/>
      <c r="BN52" s="75"/>
      <c r="BO52" s="75"/>
      <c r="BP52" s="75"/>
      <c r="BQ52" s="69">
        <f>IF(SUM(BM52:BP52)&gt;0,(F52*36-(SUMPRODUCT(#REF!,BM52:BP52)+(COUNTIF($BX52,"*8*")*36))),0)</f>
        <v>0</v>
      </c>
      <c r="BR52" s="104"/>
      <c r="BT52" s="104"/>
      <c r="BW52" s="33"/>
      <c r="BX52" s="88" t="str">
        <f t="shared" si="14"/>
        <v>0,</v>
      </c>
      <c r="BY52" s="88" t="str">
        <f t="shared" si="15"/>
        <v>0,</v>
      </c>
      <c r="BZ52" s="88" t="str">
        <f t="shared" si="16"/>
        <v>0,</v>
      </c>
      <c r="CA52" s="88" t="str">
        <f t="shared" si="17"/>
        <v>0,</v>
      </c>
      <c r="CB52" s="88" t="str">
        <f t="shared" si="18"/>
        <v>0,</v>
      </c>
      <c r="CC52" s="88" t="str">
        <f t="shared" si="19"/>
        <v>0,</v>
      </c>
    </row>
    <row r="53" spans="1:82" s="7" customFormat="1" ht="12.75">
      <c r="A53" s="54" t="str">
        <f>'Дисциплины+ЗЕ'!A36</f>
        <v>2Б</v>
      </c>
      <c r="B53" s="55">
        <f>'Дисциплины+ЗЕ'!B36</f>
        <v>6</v>
      </c>
      <c r="C53" s="299">
        <f>'Дисциплины+ЗЕ'!C36</f>
        <v>0</v>
      </c>
      <c r="D53" s="72">
        <v>0</v>
      </c>
      <c r="E53" s="61">
        <f>'Дисциплины+ЗЕ'!D36</f>
        <v>0</v>
      </c>
      <c r="F53" s="62">
        <f>SUM(G53:N53)</f>
        <v>0</v>
      </c>
      <c r="G53" s="581"/>
      <c r="H53" s="582"/>
      <c r="I53" s="582"/>
      <c r="J53" s="582"/>
      <c r="K53" s="582"/>
      <c r="L53" s="583"/>
      <c r="M53" s="583"/>
      <c r="N53" s="393"/>
      <c r="O53" s="66">
        <f t="shared" si="38"/>
        <v>0</v>
      </c>
      <c r="P53" s="80">
        <f t="shared" si="39"/>
        <v>0</v>
      </c>
      <c r="Q53" s="80">
        <f t="shared" si="40"/>
        <v>0</v>
      </c>
      <c r="R53" s="80">
        <f t="shared" si="33"/>
        <v>0</v>
      </c>
      <c r="S53" s="80">
        <f t="shared" si="34"/>
        <v>0</v>
      </c>
      <c r="T53" s="80">
        <f t="shared" si="35"/>
        <v>0</v>
      </c>
      <c r="U53" s="80">
        <f t="shared" si="36"/>
        <v>0</v>
      </c>
      <c r="V53" s="62">
        <f t="shared" si="37"/>
        <v>0</v>
      </c>
      <c r="W53" s="589"/>
      <c r="X53" s="590"/>
      <c r="Y53" s="591"/>
      <c r="Z53" s="590"/>
      <c r="AA53" s="590"/>
      <c r="AB53" s="590"/>
      <c r="AC53" s="594"/>
      <c r="AD53" s="367"/>
      <c r="AE53" s="75"/>
      <c r="AF53" s="75"/>
      <c r="AG53" s="75"/>
      <c r="AH53" s="69">
        <f>IF(SUM(AD53:AG53)&gt;0,(G53*36-(SUMPRODUCT($AD$21:$AG$21,AD53:AG53)+(COUNTIF($BX53,"*1*")*36))),0)</f>
        <v>0</v>
      </c>
      <c r="AI53" s="368"/>
      <c r="AJ53" s="75"/>
      <c r="AK53" s="75"/>
      <c r="AL53" s="75"/>
      <c r="AM53" s="69">
        <f>IF(SUM(AI53:AL53)&gt;0,(H53*36-(SUMPRODUCT($AI$21:$AL$21,AI53:AL53)+(COUNTIF($BX53,"*2*")*36))),0)</f>
        <v>0</v>
      </c>
      <c r="AN53" s="368"/>
      <c r="AO53" s="75"/>
      <c r="AP53" s="75"/>
      <c r="AQ53" s="75"/>
      <c r="AR53" s="69">
        <f>IF(SUM(AN53:AQ53)&gt;0,(I53*36-(SUMPRODUCT($AN$21:$AQ$21,AN53:AQ53)+(COUNTIF($BX53,"*3*")*36))),0)</f>
        <v>0</v>
      </c>
      <c r="AS53" s="368"/>
      <c r="AT53" s="75"/>
      <c r="AU53" s="75"/>
      <c r="AV53" s="75"/>
      <c r="AW53" s="69">
        <f>IF(SUM(AS53:AV53)&gt;0,(J53*36-(SUMPRODUCT($AS$21:$AV$21,AS53:AV53)+(COUNTIF($BX53,"*4*")*36))),0)</f>
        <v>0</v>
      </c>
      <c r="AX53" s="368"/>
      <c r="AY53" s="75"/>
      <c r="AZ53" s="75"/>
      <c r="BA53" s="75"/>
      <c r="BB53" s="69">
        <f>IF(SUM(AX53:BA53)&gt;0,(K53*36-(SUMPRODUCT($AX$21:$BA$21,AX53:BA53)+(COUNTIF($BX53,"*5*")*36))),0)</f>
        <v>0</v>
      </c>
      <c r="BC53" s="368"/>
      <c r="BD53" s="75"/>
      <c r="BE53" s="75"/>
      <c r="BF53" s="75"/>
      <c r="BG53" s="69">
        <f>IF(SUM(BC53:BF53)&gt;0,(L53*36-(SUMPRODUCT($BC$21:$BF$21,BC53:BF53)+(COUNTIF($BX53,"*6*")*36))),0)</f>
        <v>0</v>
      </c>
      <c r="BH53" s="368"/>
      <c r="BI53" s="75"/>
      <c r="BJ53" s="75"/>
      <c r="BK53" s="75"/>
      <c r="BL53" s="69">
        <f>IF(SUM(BH53:BK53)&gt;0,(N53*36-(SUMPRODUCT(#REF!,BH53:BK53)+(COUNTIF($BX53,"*7*")*36))),0)</f>
        <v>0</v>
      </c>
      <c r="BM53" s="368"/>
      <c r="BN53" s="75"/>
      <c r="BO53" s="75"/>
      <c r="BP53" s="75"/>
      <c r="BQ53" s="69">
        <f>IF(SUM(BM53:BP53)&gt;0,(F53*36-(SUMPRODUCT(#REF!,BM53:BP53)+(COUNTIF($BX53,"*8*")*36))),0)</f>
        <v>0</v>
      </c>
      <c r="BR53" s="104"/>
      <c r="BS53" s="70"/>
      <c r="BT53" s="104"/>
      <c r="BU53" s="70"/>
      <c r="BV53" s="70"/>
      <c r="BW53" s="33"/>
      <c r="BX53" s="88" t="str">
        <f t="shared" si="14"/>
        <v>0,</v>
      </c>
      <c r="BY53" s="88" t="str">
        <f t="shared" si="15"/>
        <v>0,</v>
      </c>
      <c r="BZ53" s="88" t="str">
        <f t="shared" si="16"/>
        <v>0,</v>
      </c>
      <c r="CA53" s="88" t="str">
        <f t="shared" si="17"/>
        <v>0,</v>
      </c>
      <c r="CB53" s="88" t="str">
        <f t="shared" si="18"/>
        <v>0,</v>
      </c>
      <c r="CC53" s="88" t="str">
        <f t="shared" si="19"/>
        <v>0,</v>
      </c>
      <c r="CD53" s="26"/>
    </row>
    <row r="54" spans="1:82" s="7" customFormat="1" ht="12.75">
      <c r="A54" s="54" t="str">
        <f>'Дисциплины+ЗЕ'!A37</f>
        <v>2Б</v>
      </c>
      <c r="B54" s="55">
        <f>'Дисциплины+ЗЕ'!B37</f>
        <v>7</v>
      </c>
      <c r="C54" s="299">
        <f>'Дисциплины+ЗЕ'!C37</f>
        <v>0</v>
      </c>
      <c r="D54" s="72">
        <v>0</v>
      </c>
      <c r="E54" s="61">
        <f>'Дисциплины+ЗЕ'!D37</f>
        <v>0</v>
      </c>
      <c r="F54" s="62">
        <f>SUM(G54:N54)</f>
        <v>0</v>
      </c>
      <c r="G54" s="584"/>
      <c r="H54" s="583"/>
      <c r="I54" s="583"/>
      <c r="J54" s="583"/>
      <c r="K54" s="583"/>
      <c r="L54" s="583"/>
      <c r="M54" s="583"/>
      <c r="N54" s="393"/>
      <c r="O54" s="66">
        <f>36*E54</f>
        <v>0</v>
      </c>
      <c r="P54" s="80">
        <f>SUM(R54:V54)</f>
        <v>0</v>
      </c>
      <c r="Q54" s="80">
        <f>SUM(R54:U54)</f>
        <v>0</v>
      </c>
      <c r="R54" s="80">
        <f t="shared" si="33"/>
        <v>0</v>
      </c>
      <c r="S54" s="80">
        <f t="shared" si="34"/>
        <v>0</v>
      </c>
      <c r="T54" s="80">
        <f t="shared" si="35"/>
        <v>0</v>
      </c>
      <c r="U54" s="80">
        <f t="shared" si="36"/>
        <v>0</v>
      </c>
      <c r="V54" s="62">
        <f t="shared" si="37"/>
        <v>0</v>
      </c>
      <c r="W54" s="593"/>
      <c r="X54" s="590"/>
      <c r="Y54" s="591"/>
      <c r="Z54" s="590"/>
      <c r="AA54" s="590"/>
      <c r="AB54" s="590"/>
      <c r="AC54" s="594"/>
      <c r="AD54" s="367"/>
      <c r="AE54" s="75"/>
      <c r="AF54" s="75"/>
      <c r="AG54" s="75"/>
      <c r="AH54" s="69">
        <f>IF(SUM(AD54:AG54)&gt;0,(G54*36-(SUMPRODUCT($AD$21:$AG$21,AD54:AG54)+(COUNTIF($BX54,"*1*")*36))),0)</f>
        <v>0</v>
      </c>
      <c r="AI54" s="368"/>
      <c r="AJ54" s="75"/>
      <c r="AK54" s="75"/>
      <c r="AL54" s="75"/>
      <c r="AM54" s="69">
        <f>IF(SUM(AI54:AL54)&gt;0,(H54*36-(SUMPRODUCT($AI$21:$AL$21,AI54:AL54)+(COUNTIF($BX54,"*2*")*36))),0)</f>
        <v>0</v>
      </c>
      <c r="AN54" s="368"/>
      <c r="AO54" s="75"/>
      <c r="AP54" s="75"/>
      <c r="AQ54" s="75"/>
      <c r="AR54" s="69">
        <f>IF(SUM(AN54:AQ54)&gt;0,(I54*36-(SUMPRODUCT($AN$21:$AQ$21,AN54:AQ54)+(COUNTIF($BX54,"*3*")*36))),0)</f>
        <v>0</v>
      </c>
      <c r="AS54" s="368"/>
      <c r="AT54" s="75"/>
      <c r="AU54" s="75"/>
      <c r="AV54" s="75"/>
      <c r="AW54" s="69">
        <f>IF(SUM(AS54:AV54)&gt;0,(J54*36-(SUMPRODUCT($AS$21:$AV$21,AS54:AV54)+(COUNTIF($BX54,"*4*")*36))),0)</f>
        <v>0</v>
      </c>
      <c r="AX54" s="368"/>
      <c r="AY54" s="75"/>
      <c r="AZ54" s="75"/>
      <c r="BA54" s="75"/>
      <c r="BB54" s="69">
        <f>IF(SUM(AX54:BA54)&gt;0,(K54*36-(SUMPRODUCT($AX$21:$BA$21,AX54:BA54)+(COUNTIF($BX54,"*5*")*36))),0)</f>
        <v>0</v>
      </c>
      <c r="BC54" s="368"/>
      <c r="BD54" s="75"/>
      <c r="BE54" s="75"/>
      <c r="BF54" s="75"/>
      <c r="BG54" s="69">
        <f>IF(SUM(BC54:BF54)&gt;0,(L54*36-(SUMPRODUCT($BC$21:$BF$21,BC54:BF54)+(COUNTIF($BX54,"*6*")*36))),0)</f>
        <v>0</v>
      </c>
      <c r="BH54" s="368"/>
      <c r="BI54" s="75"/>
      <c r="BJ54" s="75"/>
      <c r="BK54" s="75"/>
      <c r="BL54" s="69">
        <f>IF(SUM(BH54:BK54)&gt;0,(N54*36-(SUMPRODUCT(#REF!,BH54:BK54)+(COUNTIF($BX54,"*7*")*36))),0)</f>
        <v>0</v>
      </c>
      <c r="BM54" s="368"/>
      <c r="BN54" s="75"/>
      <c r="BO54" s="75"/>
      <c r="BP54" s="75"/>
      <c r="BQ54" s="69">
        <f>IF(SUM(BM54:BP54)&gt;0,(F54*36-(SUMPRODUCT(#REF!,BM54:BP54)+(COUNTIF($BX54,"*8*")*36))),0)</f>
        <v>0</v>
      </c>
      <c r="BR54" s="104"/>
      <c r="BS54" s="70"/>
      <c r="BT54" s="104"/>
      <c r="BU54" s="70"/>
      <c r="BV54" s="70"/>
      <c r="BW54" s="33"/>
      <c r="BX54" s="88" t="str">
        <f t="shared" si="14"/>
        <v>0,</v>
      </c>
      <c r="BY54" s="88" t="str">
        <f t="shared" si="15"/>
        <v>0,</v>
      </c>
      <c r="BZ54" s="88" t="str">
        <f t="shared" si="16"/>
        <v>0,</v>
      </c>
      <c r="CA54" s="88" t="str">
        <f t="shared" si="17"/>
        <v>0,</v>
      </c>
      <c r="CB54" s="88" t="str">
        <f t="shared" si="18"/>
        <v>0,</v>
      </c>
      <c r="CC54" s="88" t="str">
        <f t="shared" si="19"/>
        <v>0,</v>
      </c>
      <c r="CD54" s="26"/>
    </row>
    <row r="55" spans="1:82" s="7" customFormat="1" ht="12.75">
      <c r="A55" s="54" t="str">
        <f>'Дисциплины+ЗЕ'!A38</f>
        <v>2Б</v>
      </c>
      <c r="B55" s="55">
        <f>'Дисциплины+ЗЕ'!B38</f>
        <v>8</v>
      </c>
      <c r="C55" s="299">
        <f>'Дисциплины+ЗЕ'!C38</f>
        <v>0</v>
      </c>
      <c r="D55" s="72">
        <v>0</v>
      </c>
      <c r="E55" s="61">
        <f>'Дисциплины+ЗЕ'!D38</f>
        <v>0</v>
      </c>
      <c r="F55" s="62">
        <f>SUM(G55:N55)</f>
        <v>0</v>
      </c>
      <c r="G55" s="392"/>
      <c r="H55" s="393"/>
      <c r="I55" s="393"/>
      <c r="J55" s="393"/>
      <c r="K55" s="393"/>
      <c r="L55" s="393"/>
      <c r="M55" s="393"/>
      <c r="N55" s="393"/>
      <c r="O55" s="66">
        <f t="shared" si="38"/>
        <v>0</v>
      </c>
      <c r="P55" s="80">
        <f t="shared" si="39"/>
        <v>0</v>
      </c>
      <c r="Q55" s="80">
        <f t="shared" si="40"/>
        <v>0</v>
      </c>
      <c r="R55" s="80">
        <f t="shared" si="33"/>
        <v>0</v>
      </c>
      <c r="S55" s="80">
        <f t="shared" si="34"/>
        <v>0</v>
      </c>
      <c r="T55" s="80">
        <f t="shared" si="35"/>
        <v>0</v>
      </c>
      <c r="U55" s="80">
        <f t="shared" si="36"/>
        <v>0</v>
      </c>
      <c r="V55" s="62">
        <f t="shared" si="37"/>
        <v>0</v>
      </c>
      <c r="W55" s="217"/>
      <c r="X55" s="16"/>
      <c r="Y55" s="78"/>
      <c r="Z55" s="16"/>
      <c r="AA55" s="16"/>
      <c r="AB55" s="16"/>
      <c r="AC55" s="19"/>
      <c r="AD55" s="367"/>
      <c r="AE55" s="75"/>
      <c r="AF55" s="75"/>
      <c r="AG55" s="75"/>
      <c r="AH55" s="69">
        <f>IF(SUM(AD55:AG55)&gt;0,(G55*36-(SUMPRODUCT($AD$21:$AG$21,AD55:AG55)+(COUNTIF($BX55,"*1*")*36))),0)</f>
        <v>0</v>
      </c>
      <c r="AI55" s="368"/>
      <c r="AJ55" s="75"/>
      <c r="AK55" s="75"/>
      <c r="AL55" s="75"/>
      <c r="AM55" s="69">
        <f>IF(SUM(AI55:AL55)&gt;0,(H55*36-(SUMPRODUCT($AI$21:$AL$21,AI55:AL55)+(COUNTIF($BX55,"*2*")*36))),0)</f>
        <v>0</v>
      </c>
      <c r="AN55" s="368"/>
      <c r="AO55" s="75"/>
      <c r="AP55" s="75"/>
      <c r="AQ55" s="75"/>
      <c r="AR55" s="69">
        <f>IF(SUM(AN55:AQ55)&gt;0,(I55*36-(SUMPRODUCT($AN$21:$AQ$21,AN55:AQ55)+(COUNTIF($BX55,"*3*")*36))),0)</f>
        <v>0</v>
      </c>
      <c r="AS55" s="368"/>
      <c r="AT55" s="75"/>
      <c r="AU55" s="75"/>
      <c r="AV55" s="75"/>
      <c r="AW55" s="69">
        <f>IF(SUM(AS55:AV55)&gt;0,(J55*36-(SUMPRODUCT($AS$21:$AV$21,AS55:AV55)+(COUNTIF($BX55,"*4*")*36))),0)</f>
        <v>0</v>
      </c>
      <c r="AX55" s="368"/>
      <c r="AY55" s="75"/>
      <c r="AZ55" s="75"/>
      <c r="BA55" s="75"/>
      <c r="BB55" s="69">
        <f>IF(SUM(AX55:BA55)&gt;0,(K55*36-(SUMPRODUCT($AX$21:$BA$21,AX55:BA55)+(COUNTIF($BX55,"*5*")*36))),0)</f>
        <v>0</v>
      </c>
      <c r="BC55" s="368"/>
      <c r="BD55" s="75"/>
      <c r="BE55" s="75"/>
      <c r="BF55" s="75"/>
      <c r="BG55" s="69">
        <f>IF(SUM(BC55:BF55)&gt;0,(L55*36-(SUMPRODUCT($BC$21:$BF$21,BC55:BF55)+(COUNTIF($BX55,"*6*")*36))),0)</f>
        <v>0</v>
      </c>
      <c r="BH55" s="368"/>
      <c r="BI55" s="75"/>
      <c r="BJ55" s="75"/>
      <c r="BK55" s="75"/>
      <c r="BL55" s="69">
        <f>IF(SUM(BH55:BK55)&gt;0,(N55*36-(SUMPRODUCT(#REF!,BH55:BK55)+(COUNTIF($BX55,"*7*")*36))),0)</f>
        <v>0</v>
      </c>
      <c r="BM55" s="368"/>
      <c r="BN55" s="75"/>
      <c r="BO55" s="75"/>
      <c r="BP55" s="75"/>
      <c r="BQ55" s="69">
        <f>IF(SUM(BM55:BP55)&gt;0,(F55*36-(SUMPRODUCT(#REF!,BM55:BP55)+(COUNTIF($BX55,"*8*")*36))),0)</f>
        <v>0</v>
      </c>
      <c r="BR55" s="104"/>
      <c r="BS55" s="70"/>
      <c r="BT55" s="104"/>
      <c r="BU55" s="70"/>
      <c r="BV55" s="70"/>
      <c r="BW55" s="33"/>
      <c r="BX55" s="88" t="str">
        <f t="shared" si="14"/>
        <v>0,</v>
      </c>
      <c r="BY55" s="88" t="str">
        <f t="shared" si="15"/>
        <v>0,</v>
      </c>
      <c r="BZ55" s="88" t="str">
        <f t="shared" si="16"/>
        <v>0,</v>
      </c>
      <c r="CA55" s="88" t="str">
        <f t="shared" si="17"/>
        <v>0,</v>
      </c>
      <c r="CB55" s="88" t="str">
        <f t="shared" si="18"/>
        <v>0,</v>
      </c>
      <c r="CC55" s="88" t="str">
        <f t="shared" si="19"/>
        <v>0,</v>
      </c>
      <c r="CD55" s="26"/>
    </row>
    <row r="56" spans="1:82" s="7" customFormat="1" ht="12.75">
      <c r="A56" s="54" t="str">
        <f>'Дисциплины+ЗЕ'!A39</f>
        <v>2Б</v>
      </c>
      <c r="B56" s="55">
        <f>'Дисциплины+ЗЕ'!B39</f>
        <v>9</v>
      </c>
      <c r="C56" s="299">
        <f>'Дисциплины+ЗЕ'!C39</f>
        <v>0</v>
      </c>
      <c r="D56" s="72">
        <v>0</v>
      </c>
      <c r="E56" s="61">
        <f>'Дисциплины+ЗЕ'!D39</f>
        <v>0</v>
      </c>
      <c r="F56" s="62">
        <f>SUM(G56:N56)</f>
        <v>0</v>
      </c>
      <c r="G56" s="392"/>
      <c r="H56" s="393"/>
      <c r="I56" s="393"/>
      <c r="J56" s="393"/>
      <c r="K56" s="393"/>
      <c r="L56" s="393"/>
      <c r="M56" s="393"/>
      <c r="N56" s="393"/>
      <c r="O56" s="66">
        <f t="shared" si="38"/>
        <v>0</v>
      </c>
      <c r="P56" s="80">
        <f t="shared" si="39"/>
        <v>0</v>
      </c>
      <c r="Q56" s="80">
        <f t="shared" si="40"/>
        <v>0</v>
      </c>
      <c r="R56" s="80">
        <f t="shared" si="33"/>
        <v>0</v>
      </c>
      <c r="S56" s="80">
        <f t="shared" si="34"/>
        <v>0</v>
      </c>
      <c r="T56" s="80">
        <f t="shared" si="35"/>
        <v>0</v>
      </c>
      <c r="U56" s="80">
        <f t="shared" si="36"/>
        <v>0</v>
      </c>
      <c r="V56" s="62">
        <f t="shared" si="37"/>
        <v>0</v>
      </c>
      <c r="W56" s="217"/>
      <c r="X56" s="16"/>
      <c r="Y56" s="78"/>
      <c r="Z56" s="16"/>
      <c r="AA56" s="16"/>
      <c r="AB56" s="16"/>
      <c r="AC56" s="19"/>
      <c r="AD56" s="367"/>
      <c r="AE56" s="75"/>
      <c r="AF56" s="75"/>
      <c r="AG56" s="75"/>
      <c r="AH56" s="69">
        <f>IF(SUM(AD56:AG56)&gt;0,(G56*36-(SUMPRODUCT($AD$21:$AG$21,AD56:AG56)+(COUNTIF($BX56,"*1*")*36))),0)</f>
        <v>0</v>
      </c>
      <c r="AI56" s="368"/>
      <c r="AJ56" s="75"/>
      <c r="AK56" s="75"/>
      <c r="AL56" s="75"/>
      <c r="AM56" s="69">
        <f>IF(SUM(AI56:AL56)&gt;0,(H56*36-(SUMPRODUCT($AI$21:$AL$21,AI56:AL56)+(COUNTIF($BX56,"*2*")*36))),0)</f>
        <v>0</v>
      </c>
      <c r="AN56" s="368"/>
      <c r="AO56" s="75"/>
      <c r="AP56" s="75"/>
      <c r="AQ56" s="75"/>
      <c r="AR56" s="69">
        <f>IF(SUM(AN56:AQ56)&gt;0,(I56*36-(SUMPRODUCT($AN$21:$AQ$21,AN56:AQ56)+(COUNTIF($BX56,"*3*")*36))),0)</f>
        <v>0</v>
      </c>
      <c r="AS56" s="368"/>
      <c r="AT56" s="75"/>
      <c r="AU56" s="75"/>
      <c r="AV56" s="75"/>
      <c r="AW56" s="69">
        <f>IF(SUM(AS56:AV56)&gt;0,(J56*36-(SUMPRODUCT($AS$21:$AV$21,AS56:AV56)+(COUNTIF($BX56,"*4*")*36))),0)</f>
        <v>0</v>
      </c>
      <c r="AX56" s="368"/>
      <c r="AY56" s="75"/>
      <c r="AZ56" s="75"/>
      <c r="BA56" s="75"/>
      <c r="BB56" s="69">
        <f>IF(SUM(AX56:BA56)&gt;0,(K56*36-(SUMPRODUCT($AX$21:$BA$21,AX56:BA56)+(COUNTIF($BX56,"*5*")*36))),0)</f>
        <v>0</v>
      </c>
      <c r="BC56" s="368"/>
      <c r="BD56" s="75"/>
      <c r="BE56" s="75"/>
      <c r="BF56" s="75"/>
      <c r="BG56" s="69">
        <f>IF(SUM(BC56:BF56)&gt;0,(L56*36-(SUMPRODUCT($BC$21:$BF$21,BC56:BF56)+(COUNTIF($BX56,"*6*")*36))),0)</f>
        <v>0</v>
      </c>
      <c r="BH56" s="368"/>
      <c r="BI56" s="75"/>
      <c r="BJ56" s="75"/>
      <c r="BK56" s="75"/>
      <c r="BL56" s="69">
        <f>IF(SUM(BH56:BK56)&gt;0,(N56*36-(SUMPRODUCT(#REF!,BH56:BK56)+(COUNTIF($BX56,"*7*")*36))),0)</f>
        <v>0</v>
      </c>
      <c r="BM56" s="368"/>
      <c r="BN56" s="75"/>
      <c r="BO56" s="75"/>
      <c r="BP56" s="75"/>
      <c r="BQ56" s="69">
        <f>IF(SUM(BM56:BP56)&gt;0,(F56*36-(SUMPRODUCT(#REF!,BM56:BP56)+(COUNTIF($BX56,"*8*")*36))),0)</f>
        <v>0</v>
      </c>
      <c r="BR56" s="104"/>
      <c r="BS56" s="70"/>
      <c r="BT56" s="104"/>
      <c r="BU56" s="70"/>
      <c r="BV56" s="70"/>
      <c r="BW56" s="33"/>
      <c r="BX56" s="88" t="str">
        <f t="shared" si="14"/>
        <v>0,</v>
      </c>
      <c r="BY56" s="88" t="str">
        <f t="shared" si="15"/>
        <v>0,</v>
      </c>
      <c r="BZ56" s="88" t="str">
        <f t="shared" si="16"/>
        <v>0,</v>
      </c>
      <c r="CA56" s="88" t="str">
        <f t="shared" si="17"/>
        <v>0,</v>
      </c>
      <c r="CB56" s="88" t="str">
        <f t="shared" si="18"/>
        <v>0,</v>
      </c>
      <c r="CC56" s="88" t="str">
        <f t="shared" si="19"/>
        <v>0,</v>
      </c>
      <c r="CD56" s="26"/>
    </row>
    <row r="57" spans="1:82" s="7" customFormat="1" ht="12.75">
      <c r="A57" s="54" t="str">
        <f>'Дисциплины+ЗЕ'!A40</f>
        <v>2Б</v>
      </c>
      <c r="B57" s="55">
        <f>'Дисциплины+ЗЕ'!B40</f>
        <v>10</v>
      </c>
      <c r="C57" s="299">
        <f>'Дисциплины+ЗЕ'!C40</f>
        <v>0</v>
      </c>
      <c r="D57" s="72">
        <v>0</v>
      </c>
      <c r="E57" s="61">
        <f>'Дисциплины+ЗЕ'!D40</f>
        <v>0</v>
      </c>
      <c r="F57" s="62">
        <f>SUM(G57:N57)</f>
        <v>0</v>
      </c>
      <c r="G57" s="392"/>
      <c r="H57" s="393"/>
      <c r="I57" s="393"/>
      <c r="J57" s="393"/>
      <c r="K57" s="393"/>
      <c r="L57" s="393"/>
      <c r="M57" s="393"/>
      <c r="N57" s="393"/>
      <c r="O57" s="66">
        <f>36*E57</f>
        <v>0</v>
      </c>
      <c r="P57" s="80">
        <f>SUM(R57:V57)</f>
        <v>0</v>
      </c>
      <c r="Q57" s="80">
        <f>SUM(R57:U57)</f>
        <v>0</v>
      </c>
      <c r="R57" s="80">
        <f t="shared" si="33"/>
        <v>0</v>
      </c>
      <c r="S57" s="80">
        <f t="shared" si="34"/>
        <v>0</v>
      </c>
      <c r="T57" s="80">
        <f t="shared" si="35"/>
        <v>0</v>
      </c>
      <c r="U57" s="80">
        <f t="shared" si="36"/>
        <v>0</v>
      </c>
      <c r="V57" s="62">
        <f t="shared" si="37"/>
        <v>0</v>
      </c>
      <c r="W57" s="217"/>
      <c r="X57" s="16"/>
      <c r="Y57" s="78"/>
      <c r="Z57" s="16"/>
      <c r="AA57" s="16"/>
      <c r="AB57" s="16"/>
      <c r="AC57" s="19"/>
      <c r="AD57" s="367"/>
      <c r="AE57" s="75"/>
      <c r="AF57" s="75"/>
      <c r="AG57" s="75"/>
      <c r="AH57" s="69">
        <f>IF(SUM(AD57:AG57)&gt;0,(G57*36-(SUMPRODUCT($AD$21:$AG$21,AD57:AG57)+(COUNTIF($BX57,"*1*")*36))),0)</f>
        <v>0</v>
      </c>
      <c r="AI57" s="368"/>
      <c r="AJ57" s="75"/>
      <c r="AK57" s="75"/>
      <c r="AL57" s="75"/>
      <c r="AM57" s="69">
        <f>IF(SUM(AI57:AL57)&gt;0,(H57*36-(SUMPRODUCT($AI$21:$AL$21,AI57:AL57)+(COUNTIF($BX57,"*2*")*36))),0)</f>
        <v>0</v>
      </c>
      <c r="AN57" s="368"/>
      <c r="AO57" s="75"/>
      <c r="AP57" s="75"/>
      <c r="AQ57" s="75"/>
      <c r="AR57" s="69">
        <f>IF(SUM(AN57:AQ57)&gt;0,(I57*36-(SUMPRODUCT($AN$21:$AQ$21,AN57:AQ57)+(COUNTIF($BX57,"*3*")*36))),0)</f>
        <v>0</v>
      </c>
      <c r="AS57" s="368"/>
      <c r="AT57" s="75"/>
      <c r="AU57" s="75"/>
      <c r="AV57" s="75"/>
      <c r="AW57" s="69">
        <f>IF(SUM(AS57:AV57)&gt;0,(J57*36-(SUMPRODUCT($AS$21:$AV$21,AS57:AV57)+(COUNTIF($BX57,"*4*")*36))),0)</f>
        <v>0</v>
      </c>
      <c r="AX57" s="368"/>
      <c r="AY57" s="75"/>
      <c r="AZ57" s="75"/>
      <c r="BA57" s="75"/>
      <c r="BB57" s="69">
        <f>IF(SUM(AX57:BA57)&gt;0,(K57*36-(SUMPRODUCT($AX$21:$BA$21,AX57:BA57)+(COUNTIF($BX57,"*5*")*36))),0)</f>
        <v>0</v>
      </c>
      <c r="BC57" s="368"/>
      <c r="BD57" s="75"/>
      <c r="BE57" s="75"/>
      <c r="BF57" s="75"/>
      <c r="BG57" s="69">
        <f>IF(SUM(BC57:BF57)&gt;0,(L57*36-(SUMPRODUCT($BC$21:$BF$21,BC57:BF57)+(COUNTIF($BX57,"*6*")*36))),0)</f>
        <v>0</v>
      </c>
      <c r="BH57" s="368"/>
      <c r="BI57" s="75"/>
      <c r="BJ57" s="75"/>
      <c r="BK57" s="75"/>
      <c r="BL57" s="69">
        <f>IF(SUM(BH57:BK57)&gt;0,(N57*36-(SUMPRODUCT(#REF!,BH57:BK57)+(COUNTIF($BX57,"*7*")*36))),0)</f>
        <v>0</v>
      </c>
      <c r="BM57" s="368"/>
      <c r="BN57" s="75"/>
      <c r="BO57" s="75"/>
      <c r="BP57" s="75"/>
      <c r="BQ57" s="69">
        <f>IF(SUM(BM57:BP57)&gt;0,(F57*36-(SUMPRODUCT(#REF!,BM57:BP57)+(COUNTIF($BX57,"*8*")*36))),0)</f>
        <v>0</v>
      </c>
      <c r="BR57" s="104"/>
      <c r="BS57" s="70"/>
      <c r="BT57" s="104"/>
      <c r="BU57" s="70"/>
      <c r="BV57" s="70"/>
      <c r="BW57" s="33"/>
      <c r="BX57" s="88" t="str">
        <f t="shared" si="14"/>
        <v>0,</v>
      </c>
      <c r="BY57" s="88" t="str">
        <f t="shared" si="15"/>
        <v>0,</v>
      </c>
      <c r="BZ57" s="88" t="str">
        <f t="shared" si="16"/>
        <v>0,</v>
      </c>
      <c r="CA57" s="88" t="str">
        <f t="shared" si="17"/>
        <v>0,</v>
      </c>
      <c r="CB57" s="88" t="str">
        <f t="shared" si="18"/>
        <v>0,</v>
      </c>
      <c r="CC57" s="88" t="str">
        <f t="shared" si="19"/>
        <v>0,</v>
      </c>
      <c r="CD57" s="26"/>
    </row>
    <row r="58" spans="1:82" s="7" customFormat="1" ht="12.75">
      <c r="A58" s="54" t="str">
        <f>'Дисциплины+ЗЕ'!A41</f>
        <v>2Б</v>
      </c>
      <c r="B58" s="55">
        <f>'Дисциплины+ЗЕ'!B41</f>
        <v>11</v>
      </c>
      <c r="C58" s="299">
        <f>'Дисциплины+ЗЕ'!C41</f>
        <v>0</v>
      </c>
      <c r="D58" s="72">
        <v>0</v>
      </c>
      <c r="E58" s="61">
        <f>'Дисциплины+ЗЕ'!D41</f>
        <v>0</v>
      </c>
      <c r="F58" s="62">
        <f>SUM(G58:N58)</f>
        <v>0</v>
      </c>
      <c r="G58" s="392"/>
      <c r="H58" s="393"/>
      <c r="I58" s="393"/>
      <c r="J58" s="393"/>
      <c r="K58" s="393"/>
      <c r="L58" s="393"/>
      <c r="M58" s="393"/>
      <c r="N58" s="393"/>
      <c r="O58" s="66">
        <f t="shared" si="38"/>
        <v>0</v>
      </c>
      <c r="P58" s="80">
        <f t="shared" si="39"/>
        <v>0</v>
      </c>
      <c r="Q58" s="80">
        <f t="shared" si="40"/>
        <v>0</v>
      </c>
      <c r="R58" s="80">
        <f t="shared" si="33"/>
        <v>0</v>
      </c>
      <c r="S58" s="80">
        <f t="shared" si="34"/>
        <v>0</v>
      </c>
      <c r="T58" s="80">
        <f t="shared" si="35"/>
        <v>0</v>
      </c>
      <c r="U58" s="80">
        <f t="shared" si="36"/>
        <v>0</v>
      </c>
      <c r="V58" s="62">
        <f t="shared" si="37"/>
        <v>0</v>
      </c>
      <c r="W58" s="217"/>
      <c r="X58" s="16"/>
      <c r="Y58" s="78"/>
      <c r="Z58" s="16"/>
      <c r="AA58" s="16"/>
      <c r="AB58" s="16"/>
      <c r="AC58" s="19"/>
      <c r="AD58" s="367"/>
      <c r="AE58" s="75"/>
      <c r="AF58" s="75"/>
      <c r="AG58" s="75"/>
      <c r="AH58" s="69">
        <f>IF(SUM(AD58:AG58)&gt;0,(G58*36-(SUMPRODUCT($AD$21:$AG$21,AD58:AG58)+(COUNTIF($BX58,"*1*")*36))),0)</f>
        <v>0</v>
      </c>
      <c r="AI58" s="368"/>
      <c r="AJ58" s="75"/>
      <c r="AK58" s="75"/>
      <c r="AL58" s="75"/>
      <c r="AM58" s="69">
        <f>IF(SUM(AI58:AL58)&gt;0,(H58*36-(SUMPRODUCT($AI$21:$AL$21,AI58:AL58)+(COUNTIF($BX58,"*2*")*36))),0)</f>
        <v>0</v>
      </c>
      <c r="AN58" s="368"/>
      <c r="AO58" s="75"/>
      <c r="AP58" s="75"/>
      <c r="AQ58" s="75"/>
      <c r="AR58" s="69">
        <f>IF(SUM(AN58:AQ58)&gt;0,(I58*36-(SUMPRODUCT($AN$21:$AQ$21,AN58:AQ58)+(COUNTIF($BX58,"*3*")*36))),0)</f>
        <v>0</v>
      </c>
      <c r="AS58" s="368"/>
      <c r="AT58" s="75"/>
      <c r="AU58" s="75"/>
      <c r="AV58" s="75"/>
      <c r="AW58" s="69">
        <f>IF(SUM(AS58:AV58)&gt;0,(J58*36-(SUMPRODUCT($AS$21:$AV$21,AS58:AV58)+(COUNTIF($BX58,"*4*")*36))),0)</f>
        <v>0</v>
      </c>
      <c r="AX58" s="368"/>
      <c r="AY58" s="75"/>
      <c r="AZ58" s="75"/>
      <c r="BA58" s="75"/>
      <c r="BB58" s="69">
        <f>IF(SUM(AX58:BA58)&gt;0,(K58*36-(SUMPRODUCT($AX$21:$BA$21,AX58:BA58)+(COUNTIF($BX58,"*5*")*36))),0)</f>
        <v>0</v>
      </c>
      <c r="BC58" s="368"/>
      <c r="BD58" s="75"/>
      <c r="BE58" s="75"/>
      <c r="BF58" s="75"/>
      <c r="BG58" s="69">
        <f>IF(SUM(BC58:BF58)&gt;0,(L58*36-(SUMPRODUCT($BC$21:$BF$21,BC58:BF58)+(COUNTIF($BX58,"*6*")*36))),0)</f>
        <v>0</v>
      </c>
      <c r="BH58" s="368"/>
      <c r="BI58" s="75"/>
      <c r="BJ58" s="75"/>
      <c r="BK58" s="75"/>
      <c r="BL58" s="69">
        <f>IF(SUM(BH58:BK58)&gt;0,(N58*36-(SUMPRODUCT(#REF!,BH58:BK58)+(COUNTIF($BX58,"*7*")*36))),0)</f>
        <v>0</v>
      </c>
      <c r="BM58" s="368"/>
      <c r="BN58" s="75"/>
      <c r="BO58" s="75"/>
      <c r="BP58" s="75"/>
      <c r="BQ58" s="69">
        <f>IF(SUM(BM58:BP58)&gt;0,(F58*36-(SUMPRODUCT(#REF!,BM58:BP58)+(COUNTIF($BX58,"*8*")*36))),0)</f>
        <v>0</v>
      </c>
      <c r="BR58" s="104"/>
      <c r="BS58" s="70"/>
      <c r="BT58" s="104"/>
      <c r="BU58" s="70"/>
      <c r="BV58" s="70"/>
      <c r="BW58" s="33"/>
      <c r="BX58" s="88" t="str">
        <f t="shared" si="14"/>
        <v>0,</v>
      </c>
      <c r="BY58" s="88" t="str">
        <f t="shared" si="15"/>
        <v>0,</v>
      </c>
      <c r="BZ58" s="88" t="str">
        <f t="shared" si="16"/>
        <v>0,</v>
      </c>
      <c r="CA58" s="88" t="str">
        <f t="shared" si="17"/>
        <v>0,</v>
      </c>
      <c r="CB58" s="88" t="str">
        <f t="shared" si="18"/>
        <v>0,</v>
      </c>
      <c r="CC58" s="88" t="str">
        <f t="shared" si="19"/>
        <v>0,</v>
      </c>
      <c r="CD58" s="26"/>
    </row>
    <row r="59" spans="1:82" s="7" customFormat="1" ht="12" customHeight="1">
      <c r="A59" s="54" t="str">
        <f>'Дисциплины+ЗЕ'!A42</f>
        <v>2Б</v>
      </c>
      <c r="B59" s="55">
        <f>'Дисциплины+ЗЕ'!B42</f>
        <v>12</v>
      </c>
      <c r="C59" s="299">
        <f>'Дисциплины+ЗЕ'!C42</f>
        <v>0</v>
      </c>
      <c r="D59" s="72">
        <v>0</v>
      </c>
      <c r="E59" s="61">
        <f>'Дисциплины+ЗЕ'!D42</f>
        <v>0</v>
      </c>
      <c r="F59" s="62">
        <f>SUM(G59:N59)</f>
        <v>0</v>
      </c>
      <c r="G59" s="392"/>
      <c r="H59" s="393"/>
      <c r="I59" s="393"/>
      <c r="J59" s="393"/>
      <c r="K59" s="393"/>
      <c r="L59" s="393"/>
      <c r="M59" s="393"/>
      <c r="N59" s="393"/>
      <c r="O59" s="66">
        <f>36*E59</f>
        <v>0</v>
      </c>
      <c r="P59" s="80">
        <f>SUM(R59:V59)</f>
        <v>0</v>
      </c>
      <c r="Q59" s="80">
        <f>SUM(R59:U59)</f>
        <v>0</v>
      </c>
      <c r="R59" s="80">
        <f t="shared" si="33"/>
        <v>0</v>
      </c>
      <c r="S59" s="80">
        <f t="shared" si="34"/>
        <v>0</v>
      </c>
      <c r="T59" s="80">
        <f t="shared" si="35"/>
        <v>0</v>
      </c>
      <c r="U59" s="80">
        <f t="shared" si="36"/>
        <v>0</v>
      </c>
      <c r="V59" s="62">
        <f t="shared" si="37"/>
        <v>0</v>
      </c>
      <c r="W59" s="217"/>
      <c r="X59" s="16"/>
      <c r="Y59" s="78"/>
      <c r="Z59" s="16"/>
      <c r="AA59" s="16"/>
      <c r="AB59" s="16"/>
      <c r="AC59" s="19"/>
      <c r="AD59" s="367"/>
      <c r="AE59" s="75"/>
      <c r="AF59" s="75"/>
      <c r="AG59" s="75"/>
      <c r="AH59" s="69">
        <f>IF(SUM(AD59:AG59)&gt;0,(G59*36-(SUMPRODUCT($AD$21:$AG$21,AD59:AG59)+(COUNTIF($BX59,"*1*")*36))),0)</f>
        <v>0</v>
      </c>
      <c r="AI59" s="368"/>
      <c r="AJ59" s="75"/>
      <c r="AK59" s="75"/>
      <c r="AL59" s="75"/>
      <c r="AM59" s="69">
        <f>IF(SUM(AI59:AL59)&gt;0,(H59*36-(SUMPRODUCT($AI$21:$AL$21,AI59:AL59)+(COUNTIF($BX59,"*2*")*36))),0)</f>
        <v>0</v>
      </c>
      <c r="AN59" s="368"/>
      <c r="AO59" s="75"/>
      <c r="AP59" s="75"/>
      <c r="AQ59" s="75"/>
      <c r="AR59" s="69">
        <f>IF(SUM(AN59:AQ59)&gt;0,(I59*36-(SUMPRODUCT($AN$21:$AQ$21,AN59:AQ59)+(COUNTIF($BX59,"*3*")*36))),0)</f>
        <v>0</v>
      </c>
      <c r="AS59" s="368"/>
      <c r="AT59" s="75"/>
      <c r="AU59" s="75"/>
      <c r="AV59" s="75"/>
      <c r="AW59" s="69">
        <f>IF(SUM(AS59:AV59)&gt;0,(J59*36-(SUMPRODUCT($AS$21:$AV$21,AS59:AV59)+(COUNTIF($BX59,"*4*")*36))),0)</f>
        <v>0</v>
      </c>
      <c r="AX59" s="368"/>
      <c r="AY59" s="75"/>
      <c r="AZ59" s="75"/>
      <c r="BA59" s="75"/>
      <c r="BB59" s="69">
        <f>IF(SUM(AX59:BA59)&gt;0,(K59*36-(SUMPRODUCT($AX$21:$BA$21,AX59:BA59)+(COUNTIF($BX59,"*5*")*36))),0)</f>
        <v>0</v>
      </c>
      <c r="BC59" s="368"/>
      <c r="BD59" s="75"/>
      <c r="BE59" s="75"/>
      <c r="BF59" s="75"/>
      <c r="BG59" s="69">
        <f>IF(SUM(BC59:BF59)&gt;0,(L59*36-(SUMPRODUCT($BC$21:$BF$21,BC59:BF59)+(COUNTIF($BX59,"*6*")*36))),0)</f>
        <v>0</v>
      </c>
      <c r="BH59" s="368"/>
      <c r="BI59" s="75"/>
      <c r="BJ59" s="75"/>
      <c r="BK59" s="75"/>
      <c r="BL59" s="69">
        <f>IF(SUM(BH59:BK59)&gt;0,(N59*36-(SUMPRODUCT(#REF!,BH59:BK59)+(COUNTIF($BX59,"*7*")*36))),0)</f>
        <v>0</v>
      </c>
      <c r="BM59" s="368"/>
      <c r="BN59" s="75"/>
      <c r="BO59" s="75"/>
      <c r="BP59" s="75"/>
      <c r="BQ59" s="69">
        <f>IF(SUM(BM59:BP59)&gt;0,(F59*36-(SUMPRODUCT(#REF!,BM59:BP59)+(COUNTIF($BX59,"*8*")*36))),0)</f>
        <v>0</v>
      </c>
      <c r="BR59" s="104"/>
      <c r="BS59" s="70"/>
      <c r="BT59" s="104"/>
      <c r="BU59" s="70"/>
      <c r="BV59" s="70"/>
      <c r="BW59" s="33"/>
      <c r="BX59" s="88" t="str">
        <f t="shared" si="14"/>
        <v>0,</v>
      </c>
      <c r="BY59" s="88" t="str">
        <f t="shared" si="15"/>
        <v>0,</v>
      </c>
      <c r="BZ59" s="88" t="str">
        <f t="shared" si="16"/>
        <v>0,</v>
      </c>
      <c r="CA59" s="88" t="str">
        <f t="shared" si="17"/>
        <v>0,</v>
      </c>
      <c r="CB59" s="88" t="str">
        <f t="shared" si="18"/>
        <v>0,</v>
      </c>
      <c r="CC59" s="88" t="str">
        <f t="shared" si="19"/>
        <v>0,</v>
      </c>
      <c r="CD59" s="26"/>
    </row>
    <row r="60" spans="1:82" s="7" customFormat="1" ht="12.75">
      <c r="A60" s="54" t="str">
        <f>'Дисциплины+ЗЕ'!A43</f>
        <v>2Б</v>
      </c>
      <c r="B60" s="55">
        <f>'Дисциплины+ЗЕ'!B43</f>
        <v>13</v>
      </c>
      <c r="C60" s="299">
        <f>'Дисциплины+ЗЕ'!C43</f>
        <v>0</v>
      </c>
      <c r="D60" s="72">
        <v>0</v>
      </c>
      <c r="E60" s="61">
        <f>'Дисциплины+ЗЕ'!D43</f>
        <v>0</v>
      </c>
      <c r="F60" s="62">
        <f>SUM(G60:N60)</f>
        <v>0</v>
      </c>
      <c r="G60" s="392"/>
      <c r="H60" s="393"/>
      <c r="I60" s="393"/>
      <c r="J60" s="393"/>
      <c r="K60" s="393"/>
      <c r="L60" s="393"/>
      <c r="M60" s="393"/>
      <c r="N60" s="393"/>
      <c r="O60" s="66">
        <f t="shared" si="38"/>
        <v>0</v>
      </c>
      <c r="P60" s="80">
        <f t="shared" si="39"/>
        <v>0</v>
      </c>
      <c r="Q60" s="80">
        <f t="shared" si="40"/>
        <v>0</v>
      </c>
      <c r="R60" s="80">
        <f t="shared" si="33"/>
        <v>0</v>
      </c>
      <c r="S60" s="80">
        <f t="shared" si="34"/>
        <v>0</v>
      </c>
      <c r="T60" s="80">
        <f t="shared" si="35"/>
        <v>0</v>
      </c>
      <c r="U60" s="80">
        <f t="shared" si="36"/>
        <v>0</v>
      </c>
      <c r="V60" s="62">
        <f t="shared" si="37"/>
        <v>0</v>
      </c>
      <c r="W60" s="217"/>
      <c r="X60" s="16"/>
      <c r="Y60" s="78"/>
      <c r="Z60" s="16"/>
      <c r="AA60" s="16"/>
      <c r="AB60" s="16"/>
      <c r="AC60" s="19"/>
      <c r="AD60" s="367"/>
      <c r="AE60" s="75"/>
      <c r="AF60" s="75"/>
      <c r="AG60" s="75"/>
      <c r="AH60" s="69">
        <f>IF(SUM(AD60:AG60)&gt;0,(G60*36-(SUMPRODUCT($AD$21:$AG$21,AD60:AG60)+(COUNTIF($BX60,"*1*")*36))),0)</f>
        <v>0</v>
      </c>
      <c r="AI60" s="368"/>
      <c r="AJ60" s="75"/>
      <c r="AK60" s="75"/>
      <c r="AL60" s="75"/>
      <c r="AM60" s="69">
        <f>IF(SUM(AI60:AL60)&gt;0,(H60*36-(SUMPRODUCT($AI$21:$AL$21,AI60:AL60)+(COUNTIF($BX60,"*2*")*36))),0)</f>
        <v>0</v>
      </c>
      <c r="AN60" s="368"/>
      <c r="AO60" s="75"/>
      <c r="AP60" s="75"/>
      <c r="AQ60" s="75"/>
      <c r="AR60" s="69">
        <f>IF(SUM(AN60:AQ60)&gt;0,(I60*36-(SUMPRODUCT($AN$21:$AQ$21,AN60:AQ60)+(COUNTIF($BX60,"*3*")*36))),0)</f>
        <v>0</v>
      </c>
      <c r="AS60" s="368"/>
      <c r="AT60" s="75"/>
      <c r="AU60" s="75"/>
      <c r="AV60" s="75"/>
      <c r="AW60" s="69">
        <f>IF(SUM(AS60:AV60)&gt;0,(J60*36-(SUMPRODUCT($AS$21:$AV$21,AS60:AV60)+(COUNTIF($BX60,"*4*")*36))),0)</f>
        <v>0</v>
      </c>
      <c r="AX60" s="368"/>
      <c r="AY60" s="75"/>
      <c r="AZ60" s="75"/>
      <c r="BA60" s="75"/>
      <c r="BB60" s="69">
        <f>IF(SUM(AX60:BA60)&gt;0,(K60*36-(SUMPRODUCT($AX$21:$BA$21,AX60:BA60)+(COUNTIF($BX60,"*5*")*36))),0)</f>
        <v>0</v>
      </c>
      <c r="BC60" s="368"/>
      <c r="BD60" s="75"/>
      <c r="BE60" s="75"/>
      <c r="BF60" s="75"/>
      <c r="BG60" s="69">
        <f>IF(SUM(BC60:BF60)&gt;0,(L60*36-(SUMPRODUCT($BC$21:$BF$21,BC60:BF60)+(COUNTIF($BX60,"*6*")*36))),0)</f>
        <v>0</v>
      </c>
      <c r="BH60" s="368"/>
      <c r="BI60" s="75"/>
      <c r="BJ60" s="75"/>
      <c r="BK60" s="75"/>
      <c r="BL60" s="69">
        <f>IF(SUM(BH60:BK60)&gt;0,(N60*36-(SUMPRODUCT(#REF!,BH60:BK60)+(COUNTIF($BX60,"*7*")*36))),0)</f>
        <v>0</v>
      </c>
      <c r="BM60" s="368"/>
      <c r="BN60" s="75"/>
      <c r="BO60" s="75"/>
      <c r="BP60" s="75"/>
      <c r="BQ60" s="69">
        <f>IF(SUM(BM60:BP60)&gt;0,(F60*36-(SUMPRODUCT(#REF!,BM60:BP60)+(COUNTIF($BX60,"*8*")*36))),0)</f>
        <v>0</v>
      </c>
      <c r="BR60" s="104"/>
      <c r="BS60" s="70"/>
      <c r="BT60" s="104"/>
      <c r="BU60" s="70"/>
      <c r="BV60" s="70"/>
      <c r="BW60" s="33"/>
      <c r="BX60" s="88" t="str">
        <f t="shared" si="14"/>
        <v>0,</v>
      </c>
      <c r="BY60" s="88" t="str">
        <f t="shared" si="15"/>
        <v>0,</v>
      </c>
      <c r="BZ60" s="88" t="str">
        <f t="shared" si="16"/>
        <v>0,</v>
      </c>
      <c r="CA60" s="88" t="str">
        <f t="shared" si="17"/>
        <v>0,</v>
      </c>
      <c r="CB60" s="88" t="str">
        <f t="shared" si="18"/>
        <v>0,</v>
      </c>
      <c r="CC60" s="88" t="str">
        <f t="shared" si="19"/>
        <v>0,</v>
      </c>
      <c r="CD60" s="26"/>
    </row>
    <row r="61" spans="1:82" s="7" customFormat="1" ht="11.25" customHeight="1">
      <c r="A61" s="54" t="str">
        <f>'Дисциплины+ЗЕ'!A44</f>
        <v>2Б</v>
      </c>
      <c r="B61" s="55">
        <f>'Дисциплины+ЗЕ'!B44</f>
        <v>14</v>
      </c>
      <c r="C61" s="299">
        <f>'Дисциплины+ЗЕ'!C44</f>
        <v>0</v>
      </c>
      <c r="D61" s="72">
        <v>0</v>
      </c>
      <c r="E61" s="61">
        <f>'Дисциплины+ЗЕ'!D44</f>
        <v>0</v>
      </c>
      <c r="F61" s="62">
        <f>SUM(G61:N61)</f>
        <v>0</v>
      </c>
      <c r="G61" s="392"/>
      <c r="H61" s="393"/>
      <c r="I61" s="393"/>
      <c r="J61" s="393"/>
      <c r="K61" s="393"/>
      <c r="L61" s="393"/>
      <c r="M61" s="393"/>
      <c r="N61" s="393"/>
      <c r="O61" s="66">
        <f>36*E61</f>
        <v>0</v>
      </c>
      <c r="P61" s="80">
        <f>SUM(R61:V61)</f>
        <v>0</v>
      </c>
      <c r="Q61" s="80">
        <f>SUM(R61:U61)</f>
        <v>0</v>
      </c>
      <c r="R61" s="80">
        <f t="shared" si="33"/>
        <v>0</v>
      </c>
      <c r="S61" s="80">
        <f t="shared" si="34"/>
        <v>0</v>
      </c>
      <c r="T61" s="80">
        <f t="shared" si="35"/>
        <v>0</v>
      </c>
      <c r="U61" s="80">
        <f t="shared" si="36"/>
        <v>0</v>
      </c>
      <c r="V61" s="62">
        <f t="shared" si="37"/>
        <v>0</v>
      </c>
      <c r="W61" s="217"/>
      <c r="X61" s="16"/>
      <c r="Y61" s="78"/>
      <c r="Z61" s="16"/>
      <c r="AA61" s="16"/>
      <c r="AB61" s="16"/>
      <c r="AC61" s="19"/>
      <c r="AD61" s="367"/>
      <c r="AE61" s="75"/>
      <c r="AF61" s="75"/>
      <c r="AG61" s="75"/>
      <c r="AH61" s="69">
        <f>IF(SUM(AD61:AG61)&gt;0,(G61*36-(SUMPRODUCT($AD$21:$AG$21,AD61:AG61)+(COUNTIF($BX61,"*1*")*36))),0)</f>
        <v>0</v>
      </c>
      <c r="AI61" s="368"/>
      <c r="AJ61" s="75"/>
      <c r="AK61" s="75"/>
      <c r="AL61" s="75"/>
      <c r="AM61" s="69">
        <f>IF(SUM(AI61:AL61)&gt;0,(H61*36-(SUMPRODUCT($AI$21:$AL$21,AI61:AL61)+(COUNTIF($BX61,"*2*")*36))),0)</f>
        <v>0</v>
      </c>
      <c r="AN61" s="368"/>
      <c r="AO61" s="75"/>
      <c r="AP61" s="75"/>
      <c r="AQ61" s="75"/>
      <c r="AR61" s="69">
        <f>IF(SUM(AN61:AQ61)&gt;0,(I61*36-(SUMPRODUCT($AN$21:$AQ$21,AN61:AQ61)+(COUNTIF($BX61,"*3*")*36))),0)</f>
        <v>0</v>
      </c>
      <c r="AS61" s="368"/>
      <c r="AT61" s="75"/>
      <c r="AU61" s="75"/>
      <c r="AV61" s="75"/>
      <c r="AW61" s="69">
        <f>IF(SUM(AS61:AV61)&gt;0,(J61*36-(SUMPRODUCT($AS$21:$AV$21,AS61:AV61)+(COUNTIF($BX61,"*4*")*36))),0)</f>
        <v>0</v>
      </c>
      <c r="AX61" s="368"/>
      <c r="AY61" s="75"/>
      <c r="AZ61" s="75"/>
      <c r="BA61" s="75"/>
      <c r="BB61" s="69">
        <f>IF(SUM(AX61:BA61)&gt;0,(K61*36-(SUMPRODUCT($AX$21:$BA$21,AX61:BA61)+(COUNTIF($BX61,"*5*")*36))),0)</f>
        <v>0</v>
      </c>
      <c r="BC61" s="368"/>
      <c r="BD61" s="75"/>
      <c r="BE61" s="75"/>
      <c r="BF61" s="75"/>
      <c r="BG61" s="69">
        <f>IF(SUM(BC61:BF61)&gt;0,(L61*36-(SUMPRODUCT($BC$21:$BF$21,BC61:BF61)+(COUNTIF($BX61,"*6*")*36))),0)</f>
        <v>0</v>
      </c>
      <c r="BH61" s="368"/>
      <c r="BI61" s="75"/>
      <c r="BJ61" s="75"/>
      <c r="BK61" s="75"/>
      <c r="BL61" s="69">
        <f>IF(SUM(BH61:BK61)&gt;0,(N61*36-(SUMPRODUCT(#REF!,BH61:BK61)+(COUNTIF($BX61,"*7*")*36))),0)</f>
        <v>0</v>
      </c>
      <c r="BM61" s="368"/>
      <c r="BN61" s="75"/>
      <c r="BO61" s="75"/>
      <c r="BP61" s="75"/>
      <c r="BQ61" s="69">
        <f>IF(SUM(BM61:BP61)&gt;0,(F61*36-(SUMPRODUCT(#REF!,BM61:BP61)+(COUNTIF($BX61,"*8*")*36))),0)</f>
        <v>0</v>
      </c>
      <c r="BR61" s="104"/>
      <c r="BS61" s="70"/>
      <c r="BT61" s="104"/>
      <c r="BU61" s="70"/>
      <c r="BV61" s="70"/>
      <c r="BW61" s="33"/>
      <c r="BX61" s="88" t="str">
        <f t="shared" si="14"/>
        <v>0,</v>
      </c>
      <c r="BY61" s="88" t="str">
        <f t="shared" si="15"/>
        <v>0,</v>
      </c>
      <c r="BZ61" s="88" t="str">
        <f t="shared" si="16"/>
        <v>0,</v>
      </c>
      <c r="CA61" s="88" t="str">
        <f t="shared" si="17"/>
        <v>0,</v>
      </c>
      <c r="CB61" s="88" t="str">
        <f t="shared" si="18"/>
        <v>0,</v>
      </c>
      <c r="CC61" s="88" t="str">
        <f t="shared" si="19"/>
        <v>0,</v>
      </c>
      <c r="CD61" s="26"/>
    </row>
    <row r="62" spans="1:82" s="7" customFormat="1" ht="12.75">
      <c r="A62" s="54" t="str">
        <f>'Дисциплины+ЗЕ'!A45</f>
        <v>2Б</v>
      </c>
      <c r="B62" s="55">
        <f>'Дисциплины+ЗЕ'!B45</f>
        <v>15</v>
      </c>
      <c r="C62" s="299">
        <f>'Дисциплины+ЗЕ'!C45</f>
        <v>0</v>
      </c>
      <c r="D62" s="72">
        <v>0</v>
      </c>
      <c r="E62" s="61">
        <f>'Дисциплины+ЗЕ'!D45</f>
        <v>0</v>
      </c>
      <c r="F62" s="62">
        <f>SUM(G62:N62)</f>
        <v>0</v>
      </c>
      <c r="G62" s="392"/>
      <c r="H62" s="393"/>
      <c r="I62" s="393"/>
      <c r="J62" s="393"/>
      <c r="K62" s="393"/>
      <c r="L62" s="393"/>
      <c r="M62" s="393"/>
      <c r="N62" s="393"/>
      <c r="O62" s="66">
        <f t="shared" si="38"/>
        <v>0</v>
      </c>
      <c r="P62" s="80">
        <f t="shared" si="39"/>
        <v>0</v>
      </c>
      <c r="Q62" s="80">
        <f t="shared" si="40"/>
        <v>0</v>
      </c>
      <c r="R62" s="80">
        <f t="shared" si="33"/>
        <v>0</v>
      </c>
      <c r="S62" s="80">
        <f t="shared" si="34"/>
        <v>0</v>
      </c>
      <c r="T62" s="80">
        <f t="shared" si="35"/>
        <v>0</v>
      </c>
      <c r="U62" s="80">
        <f t="shared" si="36"/>
        <v>0</v>
      </c>
      <c r="V62" s="62">
        <f t="shared" si="37"/>
        <v>0</v>
      </c>
      <c r="W62" s="217"/>
      <c r="X62" s="16"/>
      <c r="Y62" s="78"/>
      <c r="Z62" s="16"/>
      <c r="AA62" s="16"/>
      <c r="AB62" s="16"/>
      <c r="AC62" s="19"/>
      <c r="AD62" s="367"/>
      <c r="AE62" s="75"/>
      <c r="AF62" s="75"/>
      <c r="AG62" s="75"/>
      <c r="AH62" s="69">
        <f>IF(SUM(AD62:AG62)&gt;0,(G62*36-(SUMPRODUCT($AD$21:$AG$21,AD62:AG62)+(COUNTIF($BX62,"*1*")*36))),0)</f>
        <v>0</v>
      </c>
      <c r="AI62" s="368"/>
      <c r="AJ62" s="75"/>
      <c r="AK62" s="75"/>
      <c r="AL62" s="75"/>
      <c r="AM62" s="69">
        <f>IF(SUM(AI62:AL62)&gt;0,(H62*36-(SUMPRODUCT($AI$21:$AL$21,AI62:AL62)+(COUNTIF($BX62,"*2*")*36))),0)</f>
        <v>0</v>
      </c>
      <c r="AN62" s="368"/>
      <c r="AO62" s="75"/>
      <c r="AP62" s="75"/>
      <c r="AQ62" s="75"/>
      <c r="AR62" s="69">
        <f>IF(SUM(AN62:AQ62)&gt;0,(I62*36-(SUMPRODUCT($AN$21:$AQ$21,AN62:AQ62)+(COUNTIF($BX62,"*3*")*36))),0)</f>
        <v>0</v>
      </c>
      <c r="AS62" s="368"/>
      <c r="AT62" s="75"/>
      <c r="AU62" s="75"/>
      <c r="AV62" s="75"/>
      <c r="AW62" s="69">
        <f>IF(SUM(AS62:AV62)&gt;0,(J62*36-(SUMPRODUCT($AS$21:$AV$21,AS62:AV62)+(COUNTIF($BX62,"*4*")*36))),0)</f>
        <v>0</v>
      </c>
      <c r="AX62" s="368"/>
      <c r="AY62" s="75"/>
      <c r="AZ62" s="75"/>
      <c r="BA62" s="75"/>
      <c r="BB62" s="69">
        <f>IF(SUM(AX62:BA62)&gt;0,(K62*36-(SUMPRODUCT($AX$21:$BA$21,AX62:BA62)+(COUNTIF($BX62,"*5*")*36))),0)</f>
        <v>0</v>
      </c>
      <c r="BC62" s="368"/>
      <c r="BD62" s="75"/>
      <c r="BE62" s="75"/>
      <c r="BF62" s="75"/>
      <c r="BG62" s="69">
        <f>IF(SUM(BC62:BF62)&gt;0,(L62*36-(SUMPRODUCT($BC$21:$BF$21,BC62:BF62)+(COUNTIF($BX62,"*6*")*36))),0)</f>
        <v>0</v>
      </c>
      <c r="BH62" s="368"/>
      <c r="BI62" s="75"/>
      <c r="BJ62" s="75"/>
      <c r="BK62" s="75"/>
      <c r="BL62" s="69">
        <f>IF(SUM(BH62:BK62)&gt;0,(N62*36-(SUMPRODUCT(#REF!,BH62:BK62)+(COUNTIF($BX62,"*7*")*36))),0)</f>
        <v>0</v>
      </c>
      <c r="BM62" s="368"/>
      <c r="BN62" s="75"/>
      <c r="BO62" s="75"/>
      <c r="BP62" s="75"/>
      <c r="BQ62" s="69">
        <f>IF(SUM(BM62:BP62)&gt;0,(F62*36-(SUMPRODUCT(#REF!,BM62:BP62)+(COUNTIF($BX62,"*8*")*36))),0)</f>
        <v>0</v>
      </c>
      <c r="BR62" s="104"/>
      <c r="BS62" s="70"/>
      <c r="BT62" s="104"/>
      <c r="BU62" s="70"/>
      <c r="BV62" s="70"/>
      <c r="BW62" s="33"/>
      <c r="BX62" s="88" t="str">
        <f t="shared" si="14"/>
        <v>0,</v>
      </c>
      <c r="BY62" s="88" t="str">
        <f t="shared" si="15"/>
        <v>0,</v>
      </c>
      <c r="BZ62" s="88" t="str">
        <f t="shared" si="16"/>
        <v>0,</v>
      </c>
      <c r="CA62" s="88" t="str">
        <f t="shared" si="17"/>
        <v>0,</v>
      </c>
      <c r="CB62" s="88" t="str">
        <f t="shared" si="18"/>
        <v>0,</v>
      </c>
      <c r="CC62" s="88" t="str">
        <f t="shared" si="19"/>
        <v>0,</v>
      </c>
      <c r="CD62" s="26"/>
    </row>
    <row r="63" spans="1:81" ht="12.75">
      <c r="A63" s="513" t="str">
        <f>'Дисциплины+ЗЕ'!A46</f>
        <v>2.ЕН</v>
      </c>
      <c r="B63" s="500">
        <f>'Дисциплины+ЗЕ'!B46</f>
        <v>0</v>
      </c>
      <c r="C63" s="501" t="str">
        <f>'Дисциплины+ЗЕ'!C46</f>
        <v>Вариативная часть</v>
      </c>
      <c r="D63" s="502"/>
      <c r="E63" s="503">
        <f>'Дисциплины+ЗЕ'!D46</f>
        <v>0</v>
      </c>
      <c r="F63" s="504">
        <f>SUBTOTAL(9,F64:F78)</f>
        <v>0</v>
      </c>
      <c r="G63" s="505">
        <f>SUBTOTAL(9,G64:G78)</f>
        <v>0</v>
      </c>
      <c r="H63" s="506">
        <f>SUBTOTAL(9,H64:H78)</f>
        <v>0</v>
      </c>
      <c r="I63" s="506">
        <f>SUBTOTAL(9,I64:I78)</f>
        <v>0</v>
      </c>
      <c r="J63" s="506">
        <f>SUBTOTAL(9,J64:J78)</f>
        <v>0</v>
      </c>
      <c r="K63" s="506">
        <f>SUBTOTAL(9,K64:K78)</f>
        <v>0</v>
      </c>
      <c r="L63" s="506">
        <f>SUBTOTAL(9,L64:L78)</f>
        <v>0</v>
      </c>
      <c r="M63" s="506"/>
      <c r="N63" s="506"/>
      <c r="O63" s="505">
        <f>SUBTOTAL(9,O64:O78)</f>
        <v>0</v>
      </c>
      <c r="P63" s="506">
        <f aca="true" t="shared" si="41" ref="P63:V63">SUBTOTAL(9,P64:P78)</f>
        <v>0</v>
      </c>
      <c r="Q63" s="506">
        <f t="shared" si="41"/>
        <v>0</v>
      </c>
      <c r="R63" s="506">
        <f t="shared" si="41"/>
        <v>0</v>
      </c>
      <c r="S63" s="506">
        <f t="shared" si="41"/>
        <v>0</v>
      </c>
      <c r="T63" s="506">
        <f t="shared" si="41"/>
        <v>0</v>
      </c>
      <c r="U63" s="506">
        <f t="shared" si="41"/>
        <v>0</v>
      </c>
      <c r="V63" s="504">
        <f t="shared" si="41"/>
        <v>0</v>
      </c>
      <c r="W63" s="514"/>
      <c r="X63" s="515"/>
      <c r="Y63" s="515"/>
      <c r="Z63" s="515"/>
      <c r="AA63" s="515"/>
      <c r="AB63" s="515"/>
      <c r="AC63" s="516"/>
      <c r="AD63" s="517"/>
      <c r="AE63" s="518"/>
      <c r="AF63" s="518"/>
      <c r="AG63" s="518"/>
      <c r="AH63" s="512"/>
      <c r="AI63" s="519"/>
      <c r="AJ63" s="518"/>
      <c r="AK63" s="518"/>
      <c r="AL63" s="518"/>
      <c r="AM63" s="512"/>
      <c r="AN63" s="519"/>
      <c r="AO63" s="518"/>
      <c r="AP63" s="518"/>
      <c r="AQ63" s="518"/>
      <c r="AR63" s="512"/>
      <c r="AS63" s="519"/>
      <c r="AT63" s="518"/>
      <c r="AU63" s="518"/>
      <c r="AV63" s="518"/>
      <c r="AW63" s="512"/>
      <c r="AX63" s="519"/>
      <c r="AY63" s="518"/>
      <c r="AZ63" s="518"/>
      <c r="BA63" s="518"/>
      <c r="BB63" s="512"/>
      <c r="BC63" s="519"/>
      <c r="BD63" s="518"/>
      <c r="BE63" s="518"/>
      <c r="BF63" s="518"/>
      <c r="BG63" s="512"/>
      <c r="BH63" s="519"/>
      <c r="BI63" s="518"/>
      <c r="BJ63" s="518"/>
      <c r="BK63" s="518"/>
      <c r="BL63" s="512"/>
      <c r="BM63" s="519"/>
      <c r="BN63" s="518"/>
      <c r="BO63" s="518"/>
      <c r="BP63" s="518"/>
      <c r="BQ63" s="512"/>
      <c r="BR63" s="251"/>
      <c r="BT63" s="251"/>
      <c r="BW63" s="33"/>
      <c r="BX63" s="88" t="str">
        <f t="shared" si="14"/>
        <v>0,</v>
      </c>
      <c r="BY63" s="88" t="str">
        <f t="shared" si="15"/>
        <v>0,</v>
      </c>
      <c r="BZ63" s="88" t="str">
        <f t="shared" si="16"/>
        <v>0,</v>
      </c>
      <c r="CA63" s="88" t="str">
        <f t="shared" si="17"/>
        <v>0,</v>
      </c>
      <c r="CB63" s="88" t="str">
        <f t="shared" si="18"/>
        <v>0,</v>
      </c>
      <c r="CC63" s="88" t="str">
        <f t="shared" si="19"/>
        <v>0,</v>
      </c>
    </row>
    <row r="64" spans="1:81" ht="12" customHeight="1">
      <c r="A64" s="54" t="str">
        <f>'Дисциплины+ЗЕ'!A47</f>
        <v>2В</v>
      </c>
      <c r="B64" s="55">
        <f>'Дисциплины+ЗЕ'!B47</f>
        <v>1</v>
      </c>
      <c r="C64" s="365">
        <f>'Дисциплины+ЗЕ'!C47</f>
        <v>0</v>
      </c>
      <c r="D64" s="72">
        <v>0</v>
      </c>
      <c r="E64" s="61">
        <f>'Дисциплины+ЗЕ'!D47</f>
        <v>0</v>
      </c>
      <c r="F64" s="62">
        <f>SUM(G64:N64)</f>
        <v>0</v>
      </c>
      <c r="G64" s="581"/>
      <c r="H64" s="582"/>
      <c r="I64" s="582"/>
      <c r="J64" s="582"/>
      <c r="K64" s="582"/>
      <c r="L64" s="583"/>
      <c r="M64" s="583"/>
      <c r="N64" s="393"/>
      <c r="O64" s="66">
        <f aca="true" t="shared" si="42" ref="O64:O78">36*E64</f>
        <v>0</v>
      </c>
      <c r="P64" s="80">
        <f aca="true" t="shared" si="43" ref="P64:P78">SUM(R64:V64)</f>
        <v>0</v>
      </c>
      <c r="Q64" s="80">
        <f aca="true" t="shared" si="44" ref="Q64:Q78">SUM(R64:U64)</f>
        <v>0</v>
      </c>
      <c r="R64" s="80">
        <f>AD64*$AD$21+AI64*$AI$21+AN64*$AN$21+AS64*$AS$21+AX64*$AX$21+BC64*$BC$21+BH64*$BH$21+BM64*$BM$21</f>
        <v>0</v>
      </c>
      <c r="S64" s="80">
        <f>AE64*$AD$21+AJ64*$AI$21+AO64*$AN$21+AT64*$AS$21+AY64*$AX$21+BD64*$BC$21+BI64*$BH$21+BN64*$BM$21</f>
        <v>0</v>
      </c>
      <c r="T64" s="80">
        <f>AF64*$AD$21+AK64*$AI$21+AP64*$AN$21+AU64*$AS$21+AZ64*$AX$21+BE64*$BC$21+BJ64*$BH$21+BO64*$BM$21</f>
        <v>0</v>
      </c>
      <c r="U64" s="80">
        <f>AG64*$AD$21+AL64*$AI$21+AQ64*$AN$21+AV64*$AS$21+BA64*$AX$21+BF64*$BC$21+BK64*$BH$21+BP64*$BM$21</f>
        <v>0</v>
      </c>
      <c r="V64" s="62">
        <f>AH64+AM64+AR64+AW64+BB64+BG64+BL64+BQ64+LEN(SUBSTITUTE(SUBSTITUTE(SUBSTITUTE(SUBSTITUTE(SUBSTITUTE(W64,"0",""),".","")," ",""),",",""),";",""))*36</f>
        <v>0</v>
      </c>
      <c r="W64" s="589"/>
      <c r="X64" s="590"/>
      <c r="Y64" s="591"/>
      <c r="Z64" s="590"/>
      <c r="AA64" s="590"/>
      <c r="AB64" s="16"/>
      <c r="AC64" s="19"/>
      <c r="AD64" s="367"/>
      <c r="AE64" s="75"/>
      <c r="AF64" s="75"/>
      <c r="AG64" s="75"/>
      <c r="AH64" s="69">
        <f>IF(SUM(AD64:AG64)&gt;0,(G64*36-(SUMPRODUCT($AD$21:$AG$21,AD64:AG64)+(COUNTIF($BX64,"*1*")*36))),0)</f>
        <v>0</v>
      </c>
      <c r="AI64" s="368"/>
      <c r="AJ64" s="75"/>
      <c r="AK64" s="75"/>
      <c r="AL64" s="75"/>
      <c r="AM64" s="69">
        <f>IF(SUM(AI64:AL64)&gt;0,(H64*36-(SUMPRODUCT($AI$21:$AL$21,AI64:AL64)+(COUNTIF($BX64,"*2*")*36))),0)</f>
        <v>0</v>
      </c>
      <c r="AN64" s="368"/>
      <c r="AO64" s="75"/>
      <c r="AP64" s="75"/>
      <c r="AQ64" s="75"/>
      <c r="AR64" s="69">
        <f>IF(SUM(AN64:AQ64)&gt;0,(I64*36-(SUMPRODUCT($AN$21:$AQ$21,AN64:AQ64)+(COUNTIF($BX64,"*3*")*36))),0)</f>
        <v>0</v>
      </c>
      <c r="AS64" s="368"/>
      <c r="AT64" s="75"/>
      <c r="AU64" s="75"/>
      <c r="AV64" s="75"/>
      <c r="AW64" s="69">
        <f>IF(SUM(AS64:AV64)&gt;0,(J64*36-(SUMPRODUCT($AS$21:$AV$21,AS64:AV64)+(COUNTIF($BX64,"*4*")*36))),0)</f>
        <v>0</v>
      </c>
      <c r="AX64" s="368"/>
      <c r="AY64" s="75"/>
      <c r="AZ64" s="75"/>
      <c r="BA64" s="75"/>
      <c r="BB64" s="69">
        <f>IF(SUM(AX64:BA64)&gt;0,(K64*36-(SUMPRODUCT($AX$21:$BA$21,AX64:BA64)+(COUNTIF($BX64,"*5*")*36))),0)</f>
        <v>0</v>
      </c>
      <c r="BC64" s="368"/>
      <c r="BD64" s="75"/>
      <c r="BE64" s="75"/>
      <c r="BF64" s="75"/>
      <c r="BG64" s="69">
        <f>IF(SUM(BC64:BF64)&gt;0,(L64*36-(SUMPRODUCT($BC$21:$BF$21,BC64:BF64)+(COUNTIF($BX64,"*6*")*36))),0)</f>
        <v>0</v>
      </c>
      <c r="BH64" s="368"/>
      <c r="BI64" s="75"/>
      <c r="BJ64" s="75"/>
      <c r="BK64" s="75"/>
      <c r="BL64" s="69">
        <f>IF(SUM(BH64:BK64)&gt;0,(N64*36-(SUMPRODUCT(#REF!,BH64:BK64)+(COUNTIF($BX64,"*7*")*36))),0)</f>
        <v>0</v>
      </c>
      <c r="BM64" s="368"/>
      <c r="BN64" s="75"/>
      <c r="BO64" s="75"/>
      <c r="BP64" s="75"/>
      <c r="BQ64" s="69">
        <f>IF(SUM(BM64:BP64)&gt;0,(F64*36-(SUMPRODUCT(#REF!,BM64:BP64)+(COUNTIF($BX64,"*8*")*36))),0)</f>
        <v>0</v>
      </c>
      <c r="BR64" s="104"/>
      <c r="BT64" s="104"/>
      <c r="BW64" s="33"/>
      <c r="BX64" s="88" t="str">
        <f t="shared" si="14"/>
        <v>0,</v>
      </c>
      <c r="BY64" s="88" t="str">
        <f t="shared" si="15"/>
        <v>0,</v>
      </c>
      <c r="BZ64" s="88" t="str">
        <f t="shared" si="16"/>
        <v>0,</v>
      </c>
      <c r="CA64" s="88" t="str">
        <f t="shared" si="17"/>
        <v>0,</v>
      </c>
      <c r="CB64" s="88" t="str">
        <f t="shared" si="18"/>
        <v>0,</v>
      </c>
      <c r="CC64" s="88" t="str">
        <f t="shared" si="19"/>
        <v>0,</v>
      </c>
    </row>
    <row r="65" spans="1:81" ht="12" customHeight="1">
      <c r="A65" s="54" t="str">
        <f>'Дисциплины+ЗЕ'!A48</f>
        <v>2В</v>
      </c>
      <c r="B65" s="55">
        <f>'Дисциплины+ЗЕ'!B48</f>
        <v>2</v>
      </c>
      <c r="C65" s="365">
        <f>'Дисциплины+ЗЕ'!C48</f>
        <v>0</v>
      </c>
      <c r="D65" s="72">
        <v>0</v>
      </c>
      <c r="E65" s="61">
        <f>'Дисциплины+ЗЕ'!D48</f>
        <v>0</v>
      </c>
      <c r="F65" s="62">
        <f>SUM(G65:N65)</f>
        <v>0</v>
      </c>
      <c r="G65" s="581"/>
      <c r="H65" s="582"/>
      <c r="I65" s="582"/>
      <c r="J65" s="582"/>
      <c r="K65" s="582"/>
      <c r="L65" s="583"/>
      <c r="M65" s="583"/>
      <c r="N65" s="393"/>
      <c r="O65" s="66">
        <f t="shared" si="42"/>
        <v>0</v>
      </c>
      <c r="P65" s="80">
        <f t="shared" si="43"/>
        <v>0</v>
      </c>
      <c r="Q65" s="80">
        <f t="shared" si="44"/>
        <v>0</v>
      </c>
      <c r="R65" s="80">
        <f aca="true" t="shared" si="45" ref="R65:R78">AD65*$AD$21+AI65*$AI$21+AN65*$AN$21+AS65*$AS$21+AX65*$AX$21+BC65*$BC$21+BH65*$BH$21+BM65*$BM$21</f>
        <v>0</v>
      </c>
      <c r="S65" s="80">
        <f aca="true" t="shared" si="46" ref="S65:S78">AE65*$AD$21+AJ65*$AI$21+AO65*$AN$21+AT65*$AS$21+AY65*$AX$21+BD65*$BC$21+BI65*$BH$21+BN65*$BM$21</f>
        <v>0</v>
      </c>
      <c r="T65" s="80">
        <f aca="true" t="shared" si="47" ref="T65:T78">AF65*$AD$21+AK65*$AI$21+AP65*$AN$21+AU65*$AS$21+AZ65*$AX$21+BE65*$BC$21+BJ65*$BH$21+BO65*$BM$21</f>
        <v>0</v>
      </c>
      <c r="U65" s="80">
        <f aca="true" t="shared" si="48" ref="U65:U78">AG65*$AD$21+AL65*$AI$21+AQ65*$AN$21+AV65*$AS$21+BA65*$AX$21+BF65*$BC$21+BK65*$BH$21+BP65*$BM$21</f>
        <v>0</v>
      </c>
      <c r="V65" s="62">
        <f aca="true" t="shared" si="49" ref="V65:V78">AH65+AM65+AR65+AW65+BB65+BG65+BL65+BQ65+LEN(SUBSTITUTE(SUBSTITUTE(SUBSTITUTE(SUBSTITUTE(SUBSTITUTE(W65,"0",""),".","")," ",""),",",""),";",""))*36</f>
        <v>0</v>
      </c>
      <c r="W65" s="589"/>
      <c r="X65" s="590"/>
      <c r="Y65" s="591"/>
      <c r="Z65" s="590"/>
      <c r="AA65" s="590"/>
      <c r="AB65" s="16"/>
      <c r="AC65" s="19"/>
      <c r="AD65" s="367"/>
      <c r="AE65" s="75"/>
      <c r="AF65" s="75"/>
      <c r="AG65" s="75"/>
      <c r="AH65" s="69">
        <f>IF(SUM(AD65:AG65)&gt;0,(G65*36-(SUMPRODUCT($AD$21:$AG$21,AD65:AG65)+(COUNTIF($BX65,"*1*")*36))),0)</f>
        <v>0</v>
      </c>
      <c r="AI65" s="368"/>
      <c r="AJ65" s="75"/>
      <c r="AK65" s="75"/>
      <c r="AL65" s="75"/>
      <c r="AM65" s="69">
        <f>IF(SUM(AI65:AL65)&gt;0,(H65*36-(SUMPRODUCT($AI$21:$AL$21,AI65:AL65)+(COUNTIF($BX65,"*2*")*36))),0)</f>
        <v>0</v>
      </c>
      <c r="AN65" s="368"/>
      <c r="AO65" s="75"/>
      <c r="AP65" s="75"/>
      <c r="AQ65" s="75"/>
      <c r="AR65" s="69">
        <f>IF(SUM(AN65:AQ65)&gt;0,(I65*36-(SUMPRODUCT($AN$21:$AQ$21,AN65:AQ65)+(COUNTIF($BX65,"*3*")*36))),0)</f>
        <v>0</v>
      </c>
      <c r="AS65" s="368"/>
      <c r="AT65" s="75"/>
      <c r="AU65" s="75"/>
      <c r="AV65" s="75"/>
      <c r="AW65" s="69">
        <f>IF(SUM(AS65:AV65)&gt;0,(J65*36-(SUMPRODUCT($AS$21:$AV$21,AS65:AV65)+(COUNTIF($BX65,"*4*")*36))),0)</f>
        <v>0</v>
      </c>
      <c r="AX65" s="368"/>
      <c r="AY65" s="75"/>
      <c r="AZ65" s="75"/>
      <c r="BA65" s="75"/>
      <c r="BB65" s="69">
        <f>IF(SUM(AX65:BA65)&gt;0,(K65*36-(SUMPRODUCT($AX$21:$BA$21,AX65:BA65)+(COUNTIF($BX65,"*5*")*36))),0)</f>
        <v>0</v>
      </c>
      <c r="BC65" s="368"/>
      <c r="BD65" s="75"/>
      <c r="BE65" s="75"/>
      <c r="BF65" s="75"/>
      <c r="BG65" s="69">
        <f>IF(SUM(BC65:BF65)&gt;0,(L65*36-(SUMPRODUCT($BC$21:$BF$21,BC65:BF65)+(COUNTIF($BX65,"*6*")*36))),0)</f>
        <v>0</v>
      </c>
      <c r="BH65" s="368"/>
      <c r="BI65" s="75"/>
      <c r="BJ65" s="75"/>
      <c r="BK65" s="75"/>
      <c r="BL65" s="69">
        <f>IF(SUM(BH65:BK65)&gt;0,(N65*36-(SUMPRODUCT(#REF!,BH65:BK65)+(COUNTIF($BX65,"*7*")*36))),0)</f>
        <v>0</v>
      </c>
      <c r="BM65" s="368"/>
      <c r="BN65" s="75"/>
      <c r="BO65" s="75"/>
      <c r="BP65" s="75"/>
      <c r="BQ65" s="69">
        <f>IF(SUM(BM65:BP65)&gt;0,(F65*36-(SUMPRODUCT(#REF!,BM65:BP65)+(COUNTIF($BX65,"*8*")*36))),0)</f>
        <v>0</v>
      </c>
      <c r="BR65" s="104"/>
      <c r="BT65" s="104"/>
      <c r="BW65" s="33"/>
      <c r="BX65" s="88" t="str">
        <f t="shared" si="14"/>
        <v>0,</v>
      </c>
      <c r="BY65" s="88" t="str">
        <f t="shared" si="15"/>
        <v>0,</v>
      </c>
      <c r="BZ65" s="88" t="str">
        <f t="shared" si="16"/>
        <v>0,</v>
      </c>
      <c r="CA65" s="88" t="str">
        <f t="shared" si="17"/>
        <v>0,</v>
      </c>
      <c r="CB65" s="88" t="str">
        <f t="shared" si="18"/>
        <v>0,</v>
      </c>
      <c r="CC65" s="88" t="str">
        <f t="shared" si="19"/>
        <v>0,</v>
      </c>
    </row>
    <row r="66" spans="1:81" ht="12" customHeight="1">
      <c r="A66" s="54" t="str">
        <f>'Дисциплины+ЗЕ'!A49</f>
        <v>2В</v>
      </c>
      <c r="B66" s="55">
        <f>'Дисциплины+ЗЕ'!B49</f>
        <v>3</v>
      </c>
      <c r="C66" s="365">
        <f>'Дисциплины+ЗЕ'!C49</f>
        <v>0</v>
      </c>
      <c r="D66" s="72">
        <v>0</v>
      </c>
      <c r="E66" s="61">
        <f>'Дисциплины+ЗЕ'!D49</f>
        <v>0</v>
      </c>
      <c r="F66" s="62">
        <f>SUM(G66:N66)</f>
        <v>0</v>
      </c>
      <c r="G66" s="581"/>
      <c r="H66" s="582"/>
      <c r="I66" s="582"/>
      <c r="J66" s="582"/>
      <c r="K66" s="582"/>
      <c r="L66" s="583"/>
      <c r="M66" s="583"/>
      <c r="N66" s="393"/>
      <c r="O66" s="66">
        <f t="shared" si="42"/>
        <v>0</v>
      </c>
      <c r="P66" s="80">
        <f t="shared" si="43"/>
        <v>0</v>
      </c>
      <c r="Q66" s="80">
        <f t="shared" si="44"/>
        <v>0</v>
      </c>
      <c r="R66" s="80">
        <f t="shared" si="45"/>
        <v>0</v>
      </c>
      <c r="S66" s="80">
        <f t="shared" si="46"/>
        <v>0</v>
      </c>
      <c r="T66" s="80">
        <f t="shared" si="47"/>
        <v>0</v>
      </c>
      <c r="U66" s="80">
        <f t="shared" si="48"/>
        <v>0</v>
      </c>
      <c r="V66" s="62">
        <f t="shared" si="49"/>
        <v>0</v>
      </c>
      <c r="W66" s="589"/>
      <c r="X66" s="590"/>
      <c r="Y66" s="591"/>
      <c r="Z66" s="590"/>
      <c r="AA66" s="590"/>
      <c r="AB66" s="16"/>
      <c r="AC66" s="19"/>
      <c r="AD66" s="367"/>
      <c r="AE66" s="75"/>
      <c r="AF66" s="75"/>
      <c r="AG66" s="75"/>
      <c r="AH66" s="69">
        <f>IF(SUM(AD66:AG66)&gt;0,(G66*36-(SUMPRODUCT($AD$21:$AG$21,AD66:AG66)+(COUNTIF($BX66,"*1*")*36))),0)</f>
        <v>0</v>
      </c>
      <c r="AI66" s="368"/>
      <c r="AJ66" s="75"/>
      <c r="AK66" s="75"/>
      <c r="AL66" s="75"/>
      <c r="AM66" s="69">
        <f>IF(SUM(AI66:AL66)&gt;0,(H66*36-(SUMPRODUCT($AI$21:$AL$21,AI66:AL66)+(COUNTIF($BX66,"*2*")*36))),0)</f>
        <v>0</v>
      </c>
      <c r="AN66" s="368"/>
      <c r="AO66" s="75"/>
      <c r="AP66" s="75"/>
      <c r="AQ66" s="75"/>
      <c r="AR66" s="69">
        <f>IF(SUM(AN66:AQ66)&gt;0,(I66*36-(SUMPRODUCT($AN$21:$AQ$21,AN66:AQ66)+(COUNTIF($BX66,"*3*")*36))),0)</f>
        <v>0</v>
      </c>
      <c r="AS66" s="368"/>
      <c r="AT66" s="75"/>
      <c r="AU66" s="75"/>
      <c r="AV66" s="75"/>
      <c r="AW66" s="69">
        <f>IF(SUM(AS66:AV66)&gt;0,(J66*36-(SUMPRODUCT($AS$21:$AV$21,AS66:AV66)+(COUNTIF($BX66,"*4*")*36))),0)</f>
        <v>0</v>
      </c>
      <c r="AX66" s="368"/>
      <c r="AY66" s="75"/>
      <c r="AZ66" s="75"/>
      <c r="BA66" s="75"/>
      <c r="BB66" s="69">
        <f>IF(SUM(AX66:BA66)&gt;0,(K66*36-(SUMPRODUCT($AX$21:$BA$21,AX66:BA66)+(COUNTIF($BX66,"*5*")*36))),0)</f>
        <v>0</v>
      </c>
      <c r="BC66" s="368"/>
      <c r="BD66" s="75"/>
      <c r="BE66" s="75"/>
      <c r="BF66" s="75"/>
      <c r="BG66" s="69">
        <f>IF(SUM(BC66:BF66)&gt;0,(L66*36-(SUMPRODUCT($BC$21:$BF$21,BC66:BF66)+(COUNTIF($BX66,"*6*")*36))),0)</f>
        <v>0</v>
      </c>
      <c r="BH66" s="368"/>
      <c r="BI66" s="75"/>
      <c r="BJ66" s="75"/>
      <c r="BK66" s="75"/>
      <c r="BL66" s="69">
        <f>IF(SUM(BH66:BK66)&gt;0,(N66*36-(SUMPRODUCT(#REF!,BH66:BK66)+(COUNTIF($BX66,"*7*")*36))),0)</f>
        <v>0</v>
      </c>
      <c r="BM66" s="368"/>
      <c r="BN66" s="75"/>
      <c r="BO66" s="75"/>
      <c r="BP66" s="75"/>
      <c r="BQ66" s="69">
        <f>IF(SUM(BM66:BP66)&gt;0,(F66*36-(SUMPRODUCT(#REF!,BM66:BP66)+(COUNTIF($BX66,"*8*")*36))),0)</f>
        <v>0</v>
      </c>
      <c r="BR66" s="104"/>
      <c r="BT66" s="104"/>
      <c r="BW66" s="33"/>
      <c r="BX66" s="88" t="str">
        <f t="shared" si="14"/>
        <v>0,</v>
      </c>
      <c r="BY66" s="88" t="str">
        <f t="shared" si="15"/>
        <v>0,</v>
      </c>
      <c r="BZ66" s="88" t="str">
        <f t="shared" si="16"/>
        <v>0,</v>
      </c>
      <c r="CA66" s="88" t="str">
        <f t="shared" si="17"/>
        <v>0,</v>
      </c>
      <c r="CB66" s="88" t="str">
        <f t="shared" si="18"/>
        <v>0,</v>
      </c>
      <c r="CC66" s="88" t="str">
        <f t="shared" si="19"/>
        <v>0,</v>
      </c>
    </row>
    <row r="67" spans="1:82" s="7" customFormat="1" ht="12" customHeight="1">
      <c r="A67" s="54" t="str">
        <f>'Дисциплины+ЗЕ'!A50</f>
        <v>2В</v>
      </c>
      <c r="B67" s="55">
        <f>'Дисциплины+ЗЕ'!B50</f>
        <v>4</v>
      </c>
      <c r="C67" s="365">
        <f>'Дисциплины+ЗЕ'!C50</f>
        <v>0</v>
      </c>
      <c r="D67" s="72">
        <v>0</v>
      </c>
      <c r="E67" s="61">
        <f>'Дисциплины+ЗЕ'!D50</f>
        <v>0</v>
      </c>
      <c r="F67" s="62">
        <f>SUM(G67:N67)</f>
        <v>0</v>
      </c>
      <c r="G67" s="581"/>
      <c r="H67" s="582"/>
      <c r="I67" s="582"/>
      <c r="J67" s="582"/>
      <c r="K67" s="582"/>
      <c r="L67" s="583"/>
      <c r="M67" s="583"/>
      <c r="N67" s="393"/>
      <c r="O67" s="66">
        <f t="shared" si="42"/>
        <v>0</v>
      </c>
      <c r="P67" s="80">
        <f t="shared" si="43"/>
        <v>0</v>
      </c>
      <c r="Q67" s="80">
        <f t="shared" si="44"/>
        <v>0</v>
      </c>
      <c r="R67" s="80">
        <f t="shared" si="45"/>
        <v>0</v>
      </c>
      <c r="S67" s="80">
        <f t="shared" si="46"/>
        <v>0</v>
      </c>
      <c r="T67" s="80">
        <f t="shared" si="47"/>
        <v>0</v>
      </c>
      <c r="U67" s="80">
        <f t="shared" si="48"/>
        <v>0</v>
      </c>
      <c r="V67" s="62">
        <f t="shared" si="49"/>
        <v>0</v>
      </c>
      <c r="W67" s="589"/>
      <c r="X67" s="590"/>
      <c r="Y67" s="591"/>
      <c r="Z67" s="590"/>
      <c r="AA67" s="590"/>
      <c r="AB67" s="16"/>
      <c r="AC67" s="19"/>
      <c r="AD67" s="367"/>
      <c r="AE67" s="75"/>
      <c r="AF67" s="75"/>
      <c r="AG67" s="75"/>
      <c r="AH67" s="69">
        <f>IF(SUM(AD67:AG67)&gt;0,(G67*36-(SUMPRODUCT($AD$21:$AG$21,AD67:AG67)+(COUNTIF($BX67,"*1*")*36))),0)</f>
        <v>0</v>
      </c>
      <c r="AI67" s="368"/>
      <c r="AJ67" s="75"/>
      <c r="AK67" s="75"/>
      <c r="AL67" s="75"/>
      <c r="AM67" s="69">
        <f>IF(SUM(AI67:AL67)&gt;0,(H67*36-(SUMPRODUCT($AI$21:$AL$21,AI67:AL67)+(COUNTIF($BX67,"*2*")*36))),0)</f>
        <v>0</v>
      </c>
      <c r="AN67" s="368"/>
      <c r="AO67" s="75"/>
      <c r="AP67" s="75"/>
      <c r="AQ67" s="75"/>
      <c r="AR67" s="69">
        <f>IF(SUM(AN67:AQ67)&gt;0,(I67*36-(SUMPRODUCT($AN$21:$AQ$21,AN67:AQ67)+(COUNTIF($BX67,"*3*")*36))),0)</f>
        <v>0</v>
      </c>
      <c r="AS67" s="368"/>
      <c r="AT67" s="75"/>
      <c r="AU67" s="75"/>
      <c r="AV67" s="75"/>
      <c r="AW67" s="69">
        <f>IF(SUM(AS67:AV67)&gt;0,(J67*36-(SUMPRODUCT($AS$21:$AV$21,AS67:AV67)+(COUNTIF($BX67,"*4*")*36))),0)</f>
        <v>0</v>
      </c>
      <c r="AX67" s="368"/>
      <c r="AY67" s="75"/>
      <c r="AZ67" s="75"/>
      <c r="BA67" s="75"/>
      <c r="BB67" s="69">
        <f>IF(SUM(AX67:BA67)&gt;0,(K67*36-(SUMPRODUCT($AX$21:$BA$21,AX67:BA67)+(COUNTIF($BX67,"*5*")*36))),0)</f>
        <v>0</v>
      </c>
      <c r="BC67" s="368"/>
      <c r="BD67" s="75"/>
      <c r="BE67" s="75"/>
      <c r="BF67" s="75"/>
      <c r="BG67" s="69">
        <f>IF(SUM(BC67:BF67)&gt;0,(L67*36-(SUMPRODUCT($BC$21:$BF$21,BC67:BF67)+(COUNTIF($BX67,"*6*")*36))),0)</f>
        <v>0</v>
      </c>
      <c r="BH67" s="368"/>
      <c r="BI67" s="75"/>
      <c r="BJ67" s="75"/>
      <c r="BK67" s="75"/>
      <c r="BL67" s="69">
        <f>IF(SUM(BH67:BK67)&gt;0,(N67*36-(SUMPRODUCT(#REF!,BH67:BK67)+(COUNTIF($BX67,"*7*")*36))),0)</f>
        <v>0</v>
      </c>
      <c r="BM67" s="368"/>
      <c r="BN67" s="75"/>
      <c r="BO67" s="75"/>
      <c r="BP67" s="75"/>
      <c r="BQ67" s="69">
        <f>IF(SUM(BM67:BP67)&gt;0,(F67*36-(SUMPRODUCT(#REF!,BM67:BP67)+(COUNTIF($BX67,"*8*")*36))),0)</f>
        <v>0</v>
      </c>
      <c r="BR67" s="104"/>
      <c r="BS67" s="70"/>
      <c r="BT67" s="104"/>
      <c r="BU67" s="70"/>
      <c r="BV67" s="70"/>
      <c r="BW67" s="33"/>
      <c r="BX67" s="88" t="str">
        <f t="shared" si="14"/>
        <v>0,</v>
      </c>
      <c r="BY67" s="88" t="str">
        <f t="shared" si="15"/>
        <v>0,</v>
      </c>
      <c r="BZ67" s="88" t="str">
        <f t="shared" si="16"/>
        <v>0,</v>
      </c>
      <c r="CA67" s="88" t="str">
        <f t="shared" si="17"/>
        <v>0,</v>
      </c>
      <c r="CB67" s="88" t="str">
        <f t="shared" si="18"/>
        <v>0,</v>
      </c>
      <c r="CC67" s="88" t="str">
        <f t="shared" si="19"/>
        <v>0,</v>
      </c>
      <c r="CD67" s="26"/>
    </row>
    <row r="68" spans="1:82" s="7" customFormat="1" ht="12.75">
      <c r="A68" s="54" t="str">
        <f>'Дисциплины+ЗЕ'!A50</f>
        <v>2В</v>
      </c>
      <c r="B68" s="55">
        <f>'Дисциплины+ЗЕ'!B51</f>
        <v>5</v>
      </c>
      <c r="C68" s="365">
        <f>'Дисциплины+ЗЕ'!C51</f>
        <v>0</v>
      </c>
      <c r="D68" s="72">
        <v>0</v>
      </c>
      <c r="E68" s="61">
        <f>'Дисциплины+ЗЕ'!D51</f>
        <v>0</v>
      </c>
      <c r="F68" s="62">
        <f>SUM(G68:N68)</f>
        <v>0</v>
      </c>
      <c r="G68" s="581"/>
      <c r="H68" s="582"/>
      <c r="I68" s="582"/>
      <c r="J68" s="582"/>
      <c r="K68" s="582"/>
      <c r="L68" s="582"/>
      <c r="M68" s="583"/>
      <c r="N68" s="393"/>
      <c r="O68" s="66">
        <f>36*E68</f>
        <v>0</v>
      </c>
      <c r="P68" s="80">
        <f>SUM(R68:V68)</f>
        <v>0</v>
      </c>
      <c r="Q68" s="80">
        <f>SUM(R68:U68)</f>
        <v>0</v>
      </c>
      <c r="R68" s="80">
        <f t="shared" si="45"/>
        <v>0</v>
      </c>
      <c r="S68" s="80">
        <f t="shared" si="46"/>
        <v>0</v>
      </c>
      <c r="T68" s="80">
        <f t="shared" si="47"/>
        <v>0</v>
      </c>
      <c r="U68" s="80">
        <f t="shared" si="48"/>
        <v>0</v>
      </c>
      <c r="V68" s="62">
        <f t="shared" si="49"/>
        <v>0</v>
      </c>
      <c r="W68" s="593"/>
      <c r="X68" s="590"/>
      <c r="Y68" s="591"/>
      <c r="Z68" s="590"/>
      <c r="AA68" s="590"/>
      <c r="AB68" s="16"/>
      <c r="AC68" s="19"/>
      <c r="AD68" s="367"/>
      <c r="AE68" s="75"/>
      <c r="AF68" s="75"/>
      <c r="AG68" s="75"/>
      <c r="AH68" s="69">
        <f>IF(SUM(AD68:AG68)&gt;0,(G68*36-(SUMPRODUCT($AD$21:$AG$21,AD68:AG68)+(COUNTIF($BX68,"*1*")*36))),0)</f>
        <v>0</v>
      </c>
      <c r="AI68" s="368"/>
      <c r="AJ68" s="75"/>
      <c r="AK68" s="75"/>
      <c r="AL68" s="75"/>
      <c r="AM68" s="69">
        <f>IF(SUM(AI68:AL68)&gt;0,(H68*36-(SUMPRODUCT($AI$21:$AL$21,AI68:AL68)+(COUNTIF($BX68,"*2*")*36))),0)</f>
        <v>0</v>
      </c>
      <c r="AN68" s="368"/>
      <c r="AO68" s="75"/>
      <c r="AP68" s="75"/>
      <c r="AQ68" s="75"/>
      <c r="AR68" s="69">
        <f>IF(SUM(AN68:AQ68)&gt;0,(I68*36-(SUMPRODUCT($AN$21:$AQ$21,AN68:AQ68)+(COUNTIF($BX68,"*3*")*36))),0)</f>
        <v>0</v>
      </c>
      <c r="AS68" s="368"/>
      <c r="AT68" s="75"/>
      <c r="AU68" s="75"/>
      <c r="AV68" s="75"/>
      <c r="AW68" s="69">
        <f>IF(SUM(AS68:AV68)&gt;0,(J68*36-(SUMPRODUCT($AS$21:$AV$21,AS68:AV68)+(COUNTIF($BX68,"*4*")*36))),0)</f>
        <v>0</v>
      </c>
      <c r="AX68" s="368"/>
      <c r="AY68" s="75"/>
      <c r="AZ68" s="75"/>
      <c r="BA68" s="75"/>
      <c r="BB68" s="69">
        <f>IF(SUM(AX68:BA68)&gt;0,(K68*36-(SUMPRODUCT($AX$21:$BA$21,AX68:BA68)+(COUNTIF($BX68,"*5*")*36))),0)</f>
        <v>0</v>
      </c>
      <c r="BC68" s="368"/>
      <c r="BD68" s="75"/>
      <c r="BE68" s="75"/>
      <c r="BF68" s="75"/>
      <c r="BG68" s="69">
        <f>IF(SUM(BC68:BF68)&gt;0,(L68*36-(SUMPRODUCT($BC$21:$BF$21,BC68:BF68)+(COUNTIF($BX68,"*6*")*36))),0)</f>
        <v>0</v>
      </c>
      <c r="BH68" s="368"/>
      <c r="BI68" s="75"/>
      <c r="BJ68" s="75"/>
      <c r="BK68" s="75"/>
      <c r="BL68" s="69">
        <f>IF(SUM(BH68:BK68)&gt;0,(N68*36-(SUMPRODUCT(#REF!,BH68:BK68)+(COUNTIF($BX68,"*7*")*36))),0)</f>
        <v>0</v>
      </c>
      <c r="BM68" s="368"/>
      <c r="BN68" s="75"/>
      <c r="BO68" s="75"/>
      <c r="BP68" s="75"/>
      <c r="BQ68" s="69">
        <f>IF(SUM(BM68:BP68)&gt;0,(F68*36-(SUMPRODUCT(#REF!,BM68:BP68)+(COUNTIF($BX68,"*8*")*36))),0)</f>
        <v>0</v>
      </c>
      <c r="BR68" s="104"/>
      <c r="BS68" s="70"/>
      <c r="BT68" s="104"/>
      <c r="BU68" s="70"/>
      <c r="BV68" s="70"/>
      <c r="BW68" s="33"/>
      <c r="BX68" s="88" t="str">
        <f>TEXT(W68,"0,")</f>
        <v>0,</v>
      </c>
      <c r="BY68" s="88" t="str">
        <f>TEXT(X68,"0,")</f>
        <v>0,</v>
      </c>
      <c r="BZ68" s="88" t="str">
        <f>TEXT(Y68,"0,")</f>
        <v>0,</v>
      </c>
      <c r="CA68" s="88" t="str">
        <f>TEXT(Z68,"0,")</f>
        <v>0,</v>
      </c>
      <c r="CB68" s="88" t="str">
        <f>TEXT(AA68,"0,")</f>
        <v>0,</v>
      </c>
      <c r="CC68" s="88" t="str">
        <f>TEXT(AC68,"0,")</f>
        <v>0,</v>
      </c>
      <c r="CD68" s="26"/>
    </row>
    <row r="69" spans="1:82" s="7" customFormat="1" ht="12" customHeight="1">
      <c r="A69" s="54" t="str">
        <f>'Дисциплины+ЗЕ'!A51</f>
        <v>2В</v>
      </c>
      <c r="B69" s="55">
        <f>'Дисциплины+ЗЕ'!B52</f>
        <v>6</v>
      </c>
      <c r="C69" s="365">
        <f>'Дисциплины+ЗЕ'!C52</f>
        <v>0</v>
      </c>
      <c r="D69" s="72">
        <v>0</v>
      </c>
      <c r="E69" s="61">
        <f>'Дисциплины+ЗЕ'!D52</f>
        <v>0</v>
      </c>
      <c r="F69" s="62">
        <f>SUM(G69:N69)</f>
        <v>0</v>
      </c>
      <c r="G69" s="581"/>
      <c r="H69" s="582"/>
      <c r="I69" s="582"/>
      <c r="J69" s="582"/>
      <c r="K69" s="582"/>
      <c r="L69" s="582"/>
      <c r="M69" s="583"/>
      <c r="N69" s="393"/>
      <c r="O69" s="66">
        <f t="shared" si="42"/>
        <v>0</v>
      </c>
      <c r="P69" s="80">
        <f t="shared" si="43"/>
        <v>0</v>
      </c>
      <c r="Q69" s="80">
        <f t="shared" si="44"/>
        <v>0</v>
      </c>
      <c r="R69" s="80">
        <f t="shared" si="45"/>
        <v>0</v>
      </c>
      <c r="S69" s="80">
        <f t="shared" si="46"/>
        <v>0</v>
      </c>
      <c r="T69" s="80">
        <f t="shared" si="47"/>
        <v>0</v>
      </c>
      <c r="U69" s="80">
        <f t="shared" si="48"/>
        <v>0</v>
      </c>
      <c r="V69" s="62">
        <f t="shared" si="49"/>
        <v>0</v>
      </c>
      <c r="W69" s="593"/>
      <c r="X69" s="590"/>
      <c r="Y69" s="591"/>
      <c r="Z69" s="590"/>
      <c r="AA69" s="590"/>
      <c r="AB69" s="16"/>
      <c r="AC69" s="19"/>
      <c r="AD69" s="367"/>
      <c r="AE69" s="75"/>
      <c r="AF69" s="75"/>
      <c r="AG69" s="75"/>
      <c r="AH69" s="69">
        <f>IF(SUM(AD69:AG69)&gt;0,(G69*36-(SUMPRODUCT($AD$21:$AG$21,AD69:AG69)+(COUNTIF($BX69,"*1*")*36))),0)</f>
        <v>0</v>
      </c>
      <c r="AI69" s="368"/>
      <c r="AJ69" s="75"/>
      <c r="AK69" s="75"/>
      <c r="AL69" s="75"/>
      <c r="AM69" s="69">
        <f>IF(SUM(AI69:AL69)&gt;0,(H69*36-(SUMPRODUCT($AI$21:$AL$21,AI69:AL69)+(COUNTIF($BX69,"*2*")*36))),0)</f>
        <v>0</v>
      </c>
      <c r="AN69" s="368"/>
      <c r="AO69" s="75"/>
      <c r="AP69" s="75"/>
      <c r="AQ69" s="75"/>
      <c r="AR69" s="69">
        <f>IF(SUM(AN69:AQ69)&gt;0,(I69*36-(SUMPRODUCT($AN$21:$AQ$21,AN69:AQ69)+(COUNTIF($BX69,"*3*")*36))),0)</f>
        <v>0</v>
      </c>
      <c r="AS69" s="368"/>
      <c r="AT69" s="75"/>
      <c r="AU69" s="75"/>
      <c r="AV69" s="75"/>
      <c r="AW69" s="69">
        <f>IF(SUM(AS69:AV69)&gt;0,(J69*36-(SUMPRODUCT($AS$21:$AV$21,AS69:AV69)+(COUNTIF($BX69,"*4*")*36))),0)</f>
        <v>0</v>
      </c>
      <c r="AX69" s="368"/>
      <c r="AY69" s="75"/>
      <c r="AZ69" s="75"/>
      <c r="BA69" s="75"/>
      <c r="BB69" s="69">
        <f>IF(SUM(AX69:BA69)&gt;0,(K69*36-(SUMPRODUCT($AX$21:$BA$21,AX69:BA69)+(COUNTIF($BX69,"*5*")*36))),0)</f>
        <v>0</v>
      </c>
      <c r="BC69" s="368"/>
      <c r="BD69" s="75"/>
      <c r="BE69" s="75"/>
      <c r="BF69" s="75"/>
      <c r="BG69" s="69">
        <f>IF(SUM(BC69:BF69)&gt;0,(L69*36-(SUMPRODUCT($BC$21:$BF$21,BC69:BF69)+(COUNTIF($BX69,"*6*")*36))),0)</f>
        <v>0</v>
      </c>
      <c r="BH69" s="368"/>
      <c r="BI69" s="75"/>
      <c r="BJ69" s="75"/>
      <c r="BK69" s="75"/>
      <c r="BL69" s="69">
        <f>IF(SUM(BH69:BK69)&gt;0,(N69*36-(SUMPRODUCT(#REF!,BH69:BK69)+(COUNTIF($BX69,"*7*")*36))),0)</f>
        <v>0</v>
      </c>
      <c r="BM69" s="368"/>
      <c r="BN69" s="75"/>
      <c r="BO69" s="75"/>
      <c r="BP69" s="75"/>
      <c r="BQ69" s="69">
        <f>IF(SUM(BM69:BP69)&gt;0,(F69*36-(SUMPRODUCT(#REF!,BM69:BP69)+(COUNTIF($BX69,"*8*")*36))),0)</f>
        <v>0</v>
      </c>
      <c r="BR69" s="104"/>
      <c r="BS69" s="70"/>
      <c r="BT69" s="104"/>
      <c r="BU69" s="70"/>
      <c r="BV69" s="70"/>
      <c r="BW69" s="33"/>
      <c r="BX69" s="88" t="str">
        <f t="shared" si="14"/>
        <v>0,</v>
      </c>
      <c r="BY69" s="88" t="str">
        <f t="shared" si="15"/>
        <v>0,</v>
      </c>
      <c r="BZ69" s="88" t="str">
        <f t="shared" si="16"/>
        <v>0,</v>
      </c>
      <c r="CA69" s="88" t="str">
        <f t="shared" si="17"/>
        <v>0,</v>
      </c>
      <c r="CB69" s="88" t="str">
        <f t="shared" si="18"/>
        <v>0,</v>
      </c>
      <c r="CC69" s="88" t="str">
        <f t="shared" si="19"/>
        <v>0,</v>
      </c>
      <c r="CD69" s="26"/>
    </row>
    <row r="70" spans="1:82" s="7" customFormat="1" ht="12.75">
      <c r="A70" s="54" t="str">
        <f>'Дисциплины+ЗЕ'!A52</f>
        <v>2В</v>
      </c>
      <c r="B70" s="55">
        <f>'Дисциплины+ЗЕ'!B53</f>
        <v>7</v>
      </c>
      <c r="C70" s="365">
        <f>'Дисциплины+ЗЕ'!C53</f>
        <v>0</v>
      </c>
      <c r="D70" s="72">
        <v>0</v>
      </c>
      <c r="E70" s="61">
        <f>'Дисциплины+ЗЕ'!D53</f>
        <v>0</v>
      </c>
      <c r="F70" s="62">
        <f>SUM(G70:N70)</f>
        <v>0</v>
      </c>
      <c r="G70" s="584"/>
      <c r="H70" s="583"/>
      <c r="I70" s="583"/>
      <c r="J70" s="583"/>
      <c r="K70" s="583"/>
      <c r="L70" s="583"/>
      <c r="M70" s="583"/>
      <c r="N70" s="393"/>
      <c r="O70" s="66">
        <f t="shared" si="42"/>
        <v>0</v>
      </c>
      <c r="P70" s="80">
        <f t="shared" si="43"/>
        <v>0</v>
      </c>
      <c r="Q70" s="80">
        <f t="shared" si="44"/>
        <v>0</v>
      </c>
      <c r="R70" s="80">
        <f t="shared" si="45"/>
        <v>0</v>
      </c>
      <c r="S70" s="80">
        <f t="shared" si="46"/>
        <v>0</v>
      </c>
      <c r="T70" s="80">
        <f t="shared" si="47"/>
        <v>0</v>
      </c>
      <c r="U70" s="80">
        <f t="shared" si="48"/>
        <v>0</v>
      </c>
      <c r="V70" s="62">
        <f t="shared" si="49"/>
        <v>0</v>
      </c>
      <c r="W70" s="593"/>
      <c r="X70" s="590"/>
      <c r="Y70" s="591"/>
      <c r="Z70" s="590"/>
      <c r="AA70" s="590"/>
      <c r="AB70" s="16"/>
      <c r="AC70" s="19"/>
      <c r="AD70" s="367"/>
      <c r="AE70" s="75"/>
      <c r="AF70" s="75"/>
      <c r="AG70" s="75"/>
      <c r="AH70" s="69">
        <f>IF(SUM(AD70:AG70)&gt;0,(G70*36-(SUMPRODUCT($AD$21:$AG$21,AD70:AG70)+(COUNTIF($BX70,"*1*")*36))),0)</f>
        <v>0</v>
      </c>
      <c r="AI70" s="368"/>
      <c r="AJ70" s="75"/>
      <c r="AK70" s="75"/>
      <c r="AL70" s="75"/>
      <c r="AM70" s="69">
        <f>IF(SUM(AI70:AL70)&gt;0,(H70*36-(SUMPRODUCT($AI$21:$AL$21,AI70:AL70)+(COUNTIF($BX70,"*2*")*36))),0)</f>
        <v>0</v>
      </c>
      <c r="AN70" s="368"/>
      <c r="AO70" s="75"/>
      <c r="AP70" s="75"/>
      <c r="AQ70" s="75"/>
      <c r="AR70" s="69">
        <f>IF(SUM(AN70:AQ70)&gt;0,(I70*36-(SUMPRODUCT($AN$21:$AQ$21,AN70:AQ70)+(COUNTIF($BX70,"*3*")*36))),0)</f>
        <v>0</v>
      </c>
      <c r="AS70" s="368"/>
      <c r="AT70" s="75"/>
      <c r="AU70" s="75"/>
      <c r="AV70" s="75"/>
      <c r="AW70" s="69">
        <f>IF(SUM(AS70:AV70)&gt;0,(J70*36-(SUMPRODUCT($AS$21:$AV$21,AS70:AV70)+(COUNTIF($BX70,"*4*")*36))),0)</f>
        <v>0</v>
      </c>
      <c r="AX70" s="368"/>
      <c r="AY70" s="75"/>
      <c r="AZ70" s="75"/>
      <c r="BA70" s="75"/>
      <c r="BB70" s="69">
        <f>IF(SUM(AX70:BA70)&gt;0,(K70*36-(SUMPRODUCT($AX$21:$BA$21,AX70:BA70)+(COUNTIF($BX70,"*5*")*36))),0)</f>
        <v>0</v>
      </c>
      <c r="BC70" s="368"/>
      <c r="BD70" s="75"/>
      <c r="BE70" s="75"/>
      <c r="BF70" s="75"/>
      <c r="BG70" s="69">
        <f>IF(SUM(BC70:BF70)&gt;0,(L70*36-(SUMPRODUCT($BC$21:$BF$21,BC70:BF70)+(COUNTIF($BX70,"*6*")*36))),0)</f>
        <v>0</v>
      </c>
      <c r="BH70" s="368"/>
      <c r="BI70" s="75"/>
      <c r="BJ70" s="75"/>
      <c r="BK70" s="75"/>
      <c r="BL70" s="69">
        <f>IF(SUM(BH70:BK70)&gt;0,(N70*36-(SUMPRODUCT(#REF!,BH70:BK70)+(COUNTIF($BX70,"*7*")*36))),0)</f>
        <v>0</v>
      </c>
      <c r="BM70" s="368"/>
      <c r="BN70" s="75"/>
      <c r="BO70" s="75"/>
      <c r="BP70" s="75"/>
      <c r="BQ70" s="69">
        <f>IF(SUM(BM70:BP70)&gt;0,(F70*36-(SUMPRODUCT(#REF!,BM70:BP70)+(COUNTIF($BX70,"*8*")*36))),0)</f>
        <v>0</v>
      </c>
      <c r="BR70" s="104"/>
      <c r="BS70" s="70"/>
      <c r="BT70" s="104"/>
      <c r="BU70" s="70"/>
      <c r="BV70" s="70"/>
      <c r="BW70" s="33"/>
      <c r="BX70" s="88" t="str">
        <f t="shared" si="14"/>
        <v>0,</v>
      </c>
      <c r="BY70" s="88" t="str">
        <f t="shared" si="15"/>
        <v>0,</v>
      </c>
      <c r="BZ70" s="88" t="str">
        <f t="shared" si="16"/>
        <v>0,</v>
      </c>
      <c r="CA70" s="88" t="str">
        <f t="shared" si="17"/>
        <v>0,</v>
      </c>
      <c r="CB70" s="88" t="str">
        <f t="shared" si="18"/>
        <v>0,</v>
      </c>
      <c r="CC70" s="88" t="str">
        <f t="shared" si="19"/>
        <v>0,</v>
      </c>
      <c r="CD70" s="26"/>
    </row>
    <row r="71" spans="1:82" s="7" customFormat="1" ht="12.75">
      <c r="A71" s="54" t="str">
        <f>'Дисциплины+ЗЕ'!A55</f>
        <v>2В</v>
      </c>
      <c r="B71" s="55">
        <f>'Дисциплины+ЗЕ'!B54</f>
        <v>8</v>
      </c>
      <c r="C71" s="365">
        <f>'Дисциплины+ЗЕ'!C54</f>
        <v>0</v>
      </c>
      <c r="D71" s="72">
        <v>0</v>
      </c>
      <c r="E71" s="61">
        <f>'Дисциплины+ЗЕ'!D54</f>
        <v>0</v>
      </c>
      <c r="F71" s="62">
        <f>SUM(G71:N71)</f>
        <v>0</v>
      </c>
      <c r="G71" s="584"/>
      <c r="H71" s="583"/>
      <c r="I71" s="583"/>
      <c r="J71" s="583"/>
      <c r="K71" s="583"/>
      <c r="L71" s="583"/>
      <c r="M71" s="583"/>
      <c r="N71" s="393"/>
      <c r="O71" s="66">
        <f>36*E71</f>
        <v>0</v>
      </c>
      <c r="P71" s="80">
        <f>SUM(R71:V71)</f>
        <v>0</v>
      </c>
      <c r="Q71" s="80">
        <f>SUM(R71:U71)</f>
        <v>0</v>
      </c>
      <c r="R71" s="80">
        <f t="shared" si="45"/>
        <v>0</v>
      </c>
      <c r="S71" s="80">
        <f t="shared" si="46"/>
        <v>0</v>
      </c>
      <c r="T71" s="80">
        <f t="shared" si="47"/>
        <v>0</v>
      </c>
      <c r="U71" s="80">
        <f t="shared" si="48"/>
        <v>0</v>
      </c>
      <c r="V71" s="62">
        <f t="shared" si="49"/>
        <v>0</v>
      </c>
      <c r="W71" s="593"/>
      <c r="X71" s="590"/>
      <c r="Y71" s="591"/>
      <c r="Z71" s="590"/>
      <c r="AA71" s="590"/>
      <c r="AB71" s="16"/>
      <c r="AC71" s="19"/>
      <c r="AD71" s="367"/>
      <c r="AE71" s="75"/>
      <c r="AF71" s="75"/>
      <c r="AG71" s="75"/>
      <c r="AH71" s="69">
        <f>IF(SUM(AD71:AG71)&gt;0,(G71*36-(SUMPRODUCT($AD$21:$AG$21,AD71:AG71)+(COUNTIF($BX71,"*1*")*36))),0)</f>
        <v>0</v>
      </c>
      <c r="AI71" s="368"/>
      <c r="AJ71" s="75"/>
      <c r="AK71" s="75"/>
      <c r="AL71" s="75"/>
      <c r="AM71" s="69">
        <f>IF(SUM(AI71:AL71)&gt;0,(H71*36-(SUMPRODUCT($AI$21:$AL$21,AI71:AL71)+(COUNTIF($BX71,"*2*")*36))),0)</f>
        <v>0</v>
      </c>
      <c r="AN71" s="368"/>
      <c r="AO71" s="75"/>
      <c r="AP71" s="75"/>
      <c r="AQ71" s="75"/>
      <c r="AR71" s="69">
        <f>IF(SUM(AN71:AQ71)&gt;0,(I71*36-(SUMPRODUCT($AN$21:$AQ$21,AN71:AQ71)+(COUNTIF($BX71,"*3*")*36))),0)</f>
        <v>0</v>
      </c>
      <c r="AS71" s="368"/>
      <c r="AT71" s="75"/>
      <c r="AU71" s="75"/>
      <c r="AV71" s="75"/>
      <c r="AW71" s="69">
        <f>IF(SUM(AS71:AV71)&gt;0,(J71*36-(SUMPRODUCT($AS$21:$AV$21,AS71:AV71)+(COUNTIF($BX71,"*4*")*36))),0)</f>
        <v>0</v>
      </c>
      <c r="AX71" s="368"/>
      <c r="AY71" s="75"/>
      <c r="AZ71" s="75"/>
      <c r="BA71" s="75"/>
      <c r="BB71" s="69">
        <f>IF(SUM(AX71:BA71)&gt;0,(K71*36-(SUMPRODUCT($AX$21:$BA$21,AX71:BA71)+(COUNTIF($BX71,"*5*")*36))),0)</f>
        <v>0</v>
      </c>
      <c r="BC71" s="368"/>
      <c r="BD71" s="75"/>
      <c r="BE71" s="75"/>
      <c r="BF71" s="75"/>
      <c r="BG71" s="69">
        <f>IF(SUM(BC71:BF71)&gt;0,(L71*36-(SUMPRODUCT($BC$21:$BF$21,BC71:BF71)+(COUNTIF($BX71,"*6*")*36))),0)</f>
        <v>0</v>
      </c>
      <c r="BH71" s="368"/>
      <c r="BI71" s="75"/>
      <c r="BJ71" s="75"/>
      <c r="BK71" s="75"/>
      <c r="BL71" s="69">
        <f>IF(SUM(BH71:BK71)&gt;0,(N71*36-(SUMPRODUCT(#REF!,BH71:BK71)+(COUNTIF($BX71,"*7*")*36))),0)</f>
        <v>0</v>
      </c>
      <c r="BM71" s="368"/>
      <c r="BN71" s="75"/>
      <c r="BO71" s="75"/>
      <c r="BP71" s="75"/>
      <c r="BQ71" s="69">
        <f>IF(SUM(BM71:BP71)&gt;0,(F71*36-(SUMPRODUCT(#REF!,BM71:BP71)+(COUNTIF($BX71,"*8*")*36))),0)</f>
        <v>0</v>
      </c>
      <c r="BR71" s="104"/>
      <c r="BS71" s="70"/>
      <c r="BT71" s="104"/>
      <c r="BU71" s="70"/>
      <c r="BV71" s="70"/>
      <c r="BW71" s="33"/>
      <c r="BX71" s="88" t="str">
        <f>TEXT(W71,"0,")</f>
        <v>0,</v>
      </c>
      <c r="BY71" s="88" t="str">
        <f>TEXT(X71,"0,")</f>
        <v>0,</v>
      </c>
      <c r="BZ71" s="88" t="str">
        <f>TEXT(Y71,"0,")</f>
        <v>0,</v>
      </c>
      <c r="CA71" s="88" t="str">
        <f>TEXT(Z71,"0,")</f>
        <v>0,</v>
      </c>
      <c r="CB71" s="88" t="str">
        <f>TEXT(AA71,"0,")</f>
        <v>0,</v>
      </c>
      <c r="CC71" s="88" t="str">
        <f>TEXT(AC71,"0,")</f>
        <v>0,</v>
      </c>
      <c r="CD71" s="26"/>
    </row>
    <row r="72" spans="1:82" s="7" customFormat="1" ht="12.75">
      <c r="A72" s="54" t="str">
        <f>'Дисциплины+ЗЕ'!A57</f>
        <v>2В</v>
      </c>
      <c r="B72" s="55">
        <f>'Дисциплины+ЗЕ'!B55</f>
        <v>9</v>
      </c>
      <c r="C72" s="365">
        <f>'Дисциплины+ЗЕ'!C55</f>
        <v>0</v>
      </c>
      <c r="D72" s="72">
        <v>0</v>
      </c>
      <c r="E72" s="61">
        <f>'Дисциплины+ЗЕ'!D55</f>
        <v>0</v>
      </c>
      <c r="F72" s="62">
        <f>SUM(G72:N72)</f>
        <v>0</v>
      </c>
      <c r="G72" s="392"/>
      <c r="H72" s="393"/>
      <c r="I72" s="393"/>
      <c r="J72" s="393"/>
      <c r="K72" s="393"/>
      <c r="L72" s="393"/>
      <c r="M72" s="393"/>
      <c r="N72" s="393"/>
      <c r="O72" s="66">
        <f>36*E72</f>
        <v>0</v>
      </c>
      <c r="P72" s="80">
        <f>SUM(R72:V72)</f>
        <v>0</v>
      </c>
      <c r="Q72" s="80">
        <f>SUM(R72:U72)</f>
        <v>0</v>
      </c>
      <c r="R72" s="80">
        <f t="shared" si="45"/>
        <v>0</v>
      </c>
      <c r="S72" s="80">
        <f t="shared" si="46"/>
        <v>0</v>
      </c>
      <c r="T72" s="80">
        <f t="shared" si="47"/>
        <v>0</v>
      </c>
      <c r="U72" s="80">
        <f t="shared" si="48"/>
        <v>0</v>
      </c>
      <c r="V72" s="62">
        <f t="shared" si="49"/>
        <v>0</v>
      </c>
      <c r="W72" s="217"/>
      <c r="X72" s="16"/>
      <c r="Y72" s="78"/>
      <c r="Z72" s="16"/>
      <c r="AA72" s="16"/>
      <c r="AB72" s="16"/>
      <c r="AC72" s="19"/>
      <c r="AD72" s="367"/>
      <c r="AE72" s="75"/>
      <c r="AF72" s="75"/>
      <c r="AG72" s="75"/>
      <c r="AH72" s="69">
        <f>IF(SUM(AD72:AG72)&gt;0,(G72*36-(SUMPRODUCT($AD$21:$AG$21,AD72:AG72)+(COUNTIF($BX72,"*1*")*36))),0)</f>
        <v>0</v>
      </c>
      <c r="AI72" s="368"/>
      <c r="AJ72" s="75"/>
      <c r="AK72" s="75"/>
      <c r="AL72" s="75"/>
      <c r="AM72" s="69">
        <f>IF(SUM(AI72:AL72)&gt;0,(H72*36-(SUMPRODUCT($AI$21:$AL$21,AI72:AL72)+(COUNTIF($BX72,"*2*")*36))),0)</f>
        <v>0</v>
      </c>
      <c r="AN72" s="368"/>
      <c r="AO72" s="75"/>
      <c r="AP72" s="75"/>
      <c r="AQ72" s="75"/>
      <c r="AR72" s="69">
        <f>IF(SUM(AN72:AQ72)&gt;0,(I72*36-(SUMPRODUCT($AN$21:$AQ$21,AN72:AQ72)+(COUNTIF($BX72,"*3*")*36))),0)</f>
        <v>0</v>
      </c>
      <c r="AS72" s="368"/>
      <c r="AT72" s="75"/>
      <c r="AU72" s="75"/>
      <c r="AV72" s="75"/>
      <c r="AW72" s="69">
        <f>IF(SUM(AS72:AV72)&gt;0,(J72*36-(SUMPRODUCT($AS$21:$AV$21,AS72:AV72)+(COUNTIF($BX72,"*4*")*36))),0)</f>
        <v>0</v>
      </c>
      <c r="AX72" s="368"/>
      <c r="AY72" s="75"/>
      <c r="AZ72" s="75"/>
      <c r="BA72" s="75"/>
      <c r="BB72" s="69">
        <f>IF(SUM(AX72:BA72)&gt;0,(K72*36-(SUMPRODUCT($AX$21:$BA$21,AX72:BA72)+(COUNTIF($BX72,"*5*")*36))),0)</f>
        <v>0</v>
      </c>
      <c r="BC72" s="368"/>
      <c r="BD72" s="75"/>
      <c r="BE72" s="75"/>
      <c r="BF72" s="75"/>
      <c r="BG72" s="69">
        <f>IF(SUM(BC72:BF72)&gt;0,(L72*36-(SUMPRODUCT($BC$21:$BF$21,BC72:BF72)+(COUNTIF($BX72,"*6*")*36))),0)</f>
        <v>0</v>
      </c>
      <c r="BH72" s="368"/>
      <c r="BI72" s="75"/>
      <c r="BJ72" s="75"/>
      <c r="BK72" s="75"/>
      <c r="BL72" s="69">
        <f>IF(SUM(BH72:BK72)&gt;0,(N72*36-(SUMPRODUCT(#REF!,BH72:BK72)+(COUNTIF($BX72,"*7*")*36))),0)</f>
        <v>0</v>
      </c>
      <c r="BM72" s="368"/>
      <c r="BN72" s="75"/>
      <c r="BO72" s="75"/>
      <c r="BP72" s="75"/>
      <c r="BQ72" s="69">
        <f>IF(SUM(BM72:BP72)&gt;0,(F72*36-(SUMPRODUCT(#REF!,BM72:BP72)+(COUNTIF($BX72,"*8*")*36))),0)</f>
        <v>0</v>
      </c>
      <c r="BR72" s="104"/>
      <c r="BS72" s="70"/>
      <c r="BT72" s="104"/>
      <c r="BU72" s="70"/>
      <c r="BV72" s="70"/>
      <c r="BW72" s="33"/>
      <c r="BX72" s="88" t="str">
        <f t="shared" si="14"/>
        <v>0,</v>
      </c>
      <c r="BY72" s="88" t="str">
        <f t="shared" si="15"/>
        <v>0,</v>
      </c>
      <c r="BZ72" s="88" t="str">
        <f t="shared" si="16"/>
        <v>0,</v>
      </c>
      <c r="CA72" s="88" t="str">
        <f t="shared" si="17"/>
        <v>0,</v>
      </c>
      <c r="CB72" s="88" t="str">
        <f t="shared" si="18"/>
        <v>0,</v>
      </c>
      <c r="CC72" s="88" t="str">
        <f t="shared" si="19"/>
        <v>0,</v>
      </c>
      <c r="CD72" s="26"/>
    </row>
    <row r="73" spans="1:82" s="7" customFormat="1" ht="12.75">
      <c r="A73" s="54" t="str">
        <f>'Дисциплины+ЗЕ'!A57</f>
        <v>2В</v>
      </c>
      <c r="B73" s="55">
        <f>'Дисциплины+ЗЕ'!B56</f>
        <v>10</v>
      </c>
      <c r="C73" s="365">
        <f>'Дисциплины+ЗЕ'!C56</f>
        <v>0</v>
      </c>
      <c r="D73" s="72">
        <v>0</v>
      </c>
      <c r="E73" s="61">
        <f>'Дисциплины+ЗЕ'!D56</f>
        <v>0</v>
      </c>
      <c r="F73" s="62">
        <f>SUM(G73:N73)</f>
        <v>0</v>
      </c>
      <c r="G73" s="392"/>
      <c r="H73" s="393"/>
      <c r="I73" s="393"/>
      <c r="J73" s="393"/>
      <c r="K73" s="393"/>
      <c r="L73" s="393"/>
      <c r="M73" s="393"/>
      <c r="N73" s="393"/>
      <c r="O73" s="66">
        <f>36*E73</f>
        <v>0</v>
      </c>
      <c r="P73" s="80">
        <f>SUM(R73:V73)</f>
        <v>0</v>
      </c>
      <c r="Q73" s="80">
        <f>SUM(R73:U73)</f>
        <v>0</v>
      </c>
      <c r="R73" s="80">
        <f t="shared" si="45"/>
        <v>0</v>
      </c>
      <c r="S73" s="80">
        <f t="shared" si="46"/>
        <v>0</v>
      </c>
      <c r="T73" s="80">
        <f t="shared" si="47"/>
        <v>0</v>
      </c>
      <c r="U73" s="80">
        <f t="shared" si="48"/>
        <v>0</v>
      </c>
      <c r="V73" s="62">
        <f t="shared" si="49"/>
        <v>0</v>
      </c>
      <c r="W73" s="217"/>
      <c r="X73" s="16"/>
      <c r="Y73" s="78"/>
      <c r="Z73" s="16"/>
      <c r="AA73" s="16"/>
      <c r="AB73" s="16"/>
      <c r="AC73" s="19"/>
      <c r="AD73" s="367"/>
      <c r="AE73" s="75"/>
      <c r="AF73" s="75"/>
      <c r="AG73" s="75"/>
      <c r="AH73" s="69">
        <f>IF(SUM(AD73:AG73)&gt;0,(G73*36-(SUMPRODUCT($AD$21:$AG$21,AD73:AG73)+(COUNTIF($BX73,"*1*")*36))),0)</f>
        <v>0</v>
      </c>
      <c r="AI73" s="368"/>
      <c r="AJ73" s="75"/>
      <c r="AK73" s="75"/>
      <c r="AL73" s="75"/>
      <c r="AM73" s="69">
        <f>IF(SUM(AI73:AL73)&gt;0,(H73*36-(SUMPRODUCT($AI$21:$AL$21,AI73:AL73)+(COUNTIF($BX73,"*2*")*36))),0)</f>
        <v>0</v>
      </c>
      <c r="AN73" s="368"/>
      <c r="AO73" s="75"/>
      <c r="AP73" s="75"/>
      <c r="AQ73" s="75"/>
      <c r="AR73" s="69">
        <f>IF(SUM(AN73:AQ73)&gt;0,(I73*36-(SUMPRODUCT($AN$21:$AQ$21,AN73:AQ73)+(COUNTIF($BX73,"*3*")*36))),0)</f>
        <v>0</v>
      </c>
      <c r="AS73" s="368"/>
      <c r="AT73" s="75"/>
      <c r="AU73" s="75"/>
      <c r="AV73" s="75"/>
      <c r="AW73" s="69">
        <f>IF(SUM(AS73:AV73)&gt;0,(J73*36-(SUMPRODUCT($AS$21:$AV$21,AS73:AV73)+(COUNTIF($BX73,"*4*")*36))),0)</f>
        <v>0</v>
      </c>
      <c r="AX73" s="368"/>
      <c r="AY73" s="75"/>
      <c r="AZ73" s="75"/>
      <c r="BA73" s="75"/>
      <c r="BB73" s="69">
        <f>IF(SUM(AX73:BA73)&gt;0,(K73*36-(SUMPRODUCT($AX$21:$BA$21,AX73:BA73)+(COUNTIF($BX73,"*5*")*36))),0)</f>
        <v>0</v>
      </c>
      <c r="BC73" s="368"/>
      <c r="BD73" s="75"/>
      <c r="BE73" s="75"/>
      <c r="BF73" s="75"/>
      <c r="BG73" s="69">
        <f>IF(SUM(BC73:BF73)&gt;0,(L73*36-(SUMPRODUCT($BC$21:$BF$21,BC73:BF73)+(COUNTIF($BX73,"*6*")*36))),0)</f>
        <v>0</v>
      </c>
      <c r="BH73" s="368"/>
      <c r="BI73" s="75"/>
      <c r="BJ73" s="75"/>
      <c r="BK73" s="75"/>
      <c r="BL73" s="69">
        <f>IF(SUM(BH73:BK73)&gt;0,(N73*36-(SUMPRODUCT(#REF!,BH73:BK73)+(COUNTIF($BX73,"*7*")*36))),0)</f>
        <v>0</v>
      </c>
      <c r="BM73" s="368"/>
      <c r="BN73" s="75"/>
      <c r="BO73" s="75"/>
      <c r="BP73" s="75"/>
      <c r="BQ73" s="69">
        <f>IF(SUM(BM73:BP73)&gt;0,(F73*36-(SUMPRODUCT(#REF!,BM73:BP73)+(COUNTIF($BX73,"*8*")*36))),0)</f>
        <v>0</v>
      </c>
      <c r="BR73" s="104"/>
      <c r="BS73" s="70"/>
      <c r="BT73" s="104"/>
      <c r="BU73" s="70"/>
      <c r="BV73" s="70"/>
      <c r="BW73" s="33"/>
      <c r="BX73" s="88" t="str">
        <f aca="true" t="shared" si="50" ref="BX73:CB75">TEXT(W73,"0,")</f>
        <v>0,</v>
      </c>
      <c r="BY73" s="88" t="str">
        <f t="shared" si="50"/>
        <v>0,</v>
      </c>
      <c r="BZ73" s="88" t="str">
        <f t="shared" si="50"/>
        <v>0,</v>
      </c>
      <c r="CA73" s="88" t="str">
        <f t="shared" si="50"/>
        <v>0,</v>
      </c>
      <c r="CB73" s="88" t="str">
        <f t="shared" si="50"/>
        <v>0,</v>
      </c>
      <c r="CC73" s="88" t="str">
        <f>TEXT(AC73,"0,")</f>
        <v>0,</v>
      </c>
      <c r="CD73" s="26"/>
    </row>
    <row r="74" spans="1:82" s="7" customFormat="1" ht="12.75">
      <c r="A74" s="54" t="str">
        <f>'Дисциплины+ЗЕ'!A57</f>
        <v>2В</v>
      </c>
      <c r="B74" s="55">
        <f>'Дисциплины+ЗЕ'!B57</f>
        <v>11</v>
      </c>
      <c r="C74" s="365">
        <f>'Дисциплины+ЗЕ'!C57</f>
        <v>0</v>
      </c>
      <c r="D74" s="72">
        <v>0</v>
      </c>
      <c r="E74" s="61">
        <f>'Дисциплины+ЗЕ'!D57</f>
        <v>0</v>
      </c>
      <c r="F74" s="62">
        <f>SUM(G74:N74)</f>
        <v>0</v>
      </c>
      <c r="G74" s="392"/>
      <c r="H74" s="393"/>
      <c r="I74" s="393"/>
      <c r="J74" s="393"/>
      <c r="K74" s="393"/>
      <c r="L74" s="393"/>
      <c r="M74" s="393"/>
      <c r="N74" s="393"/>
      <c r="O74" s="66">
        <f>36*E74</f>
        <v>0</v>
      </c>
      <c r="P74" s="80">
        <f>SUM(R74:V74)</f>
        <v>0</v>
      </c>
      <c r="Q74" s="80">
        <f>SUM(R74:U74)</f>
        <v>0</v>
      </c>
      <c r="R74" s="80">
        <f t="shared" si="45"/>
        <v>0</v>
      </c>
      <c r="S74" s="80">
        <f t="shared" si="46"/>
        <v>0</v>
      </c>
      <c r="T74" s="80">
        <f t="shared" si="47"/>
        <v>0</v>
      </c>
      <c r="U74" s="80">
        <f t="shared" si="48"/>
        <v>0</v>
      </c>
      <c r="V74" s="62">
        <f t="shared" si="49"/>
        <v>0</v>
      </c>
      <c r="W74" s="217"/>
      <c r="X74" s="16"/>
      <c r="Y74" s="78"/>
      <c r="Z74" s="16"/>
      <c r="AA74" s="16"/>
      <c r="AB74" s="16"/>
      <c r="AC74" s="19"/>
      <c r="AD74" s="367"/>
      <c r="AE74" s="75"/>
      <c r="AF74" s="75"/>
      <c r="AG74" s="75"/>
      <c r="AH74" s="69">
        <f>IF(SUM(AD74:AG74)&gt;0,(G74*36-(SUMPRODUCT($AD$21:$AG$21,AD74:AG74)+(COUNTIF($BX74,"*1*")*36))),0)</f>
        <v>0</v>
      </c>
      <c r="AI74" s="368"/>
      <c r="AJ74" s="75"/>
      <c r="AK74" s="75"/>
      <c r="AL74" s="75"/>
      <c r="AM74" s="69">
        <f>IF(SUM(AI74:AL74)&gt;0,(H74*36-(SUMPRODUCT($AI$21:$AL$21,AI74:AL74)+(COUNTIF($BX74,"*2*")*36))),0)</f>
        <v>0</v>
      </c>
      <c r="AN74" s="368"/>
      <c r="AO74" s="75"/>
      <c r="AP74" s="75"/>
      <c r="AQ74" s="75"/>
      <c r="AR74" s="69">
        <f>IF(SUM(AN74:AQ74)&gt;0,(I74*36-(SUMPRODUCT($AN$21:$AQ$21,AN74:AQ74)+(COUNTIF($BX74,"*3*")*36))),0)</f>
        <v>0</v>
      </c>
      <c r="AS74" s="368"/>
      <c r="AT74" s="75"/>
      <c r="AU74" s="75"/>
      <c r="AV74" s="75"/>
      <c r="AW74" s="69">
        <f>IF(SUM(AS74:AV74)&gt;0,(J74*36-(SUMPRODUCT($AS$21:$AV$21,AS74:AV74)+(COUNTIF($BX74,"*4*")*36))),0)</f>
        <v>0</v>
      </c>
      <c r="AX74" s="368"/>
      <c r="AY74" s="75"/>
      <c r="AZ74" s="75"/>
      <c r="BA74" s="75"/>
      <c r="BB74" s="69">
        <f>IF(SUM(AX74:BA74)&gt;0,(K74*36-(SUMPRODUCT($AX$21:$BA$21,AX74:BA74)+(COUNTIF($BX74,"*5*")*36))),0)</f>
        <v>0</v>
      </c>
      <c r="BC74" s="368"/>
      <c r="BD74" s="75"/>
      <c r="BE74" s="75"/>
      <c r="BF74" s="75"/>
      <c r="BG74" s="69">
        <f>IF(SUM(BC74:BF74)&gt;0,(L74*36-(SUMPRODUCT($BC$21:$BF$21,BC74:BF74)+(COUNTIF($BX74,"*6*")*36))),0)</f>
        <v>0</v>
      </c>
      <c r="BH74" s="368"/>
      <c r="BI74" s="75"/>
      <c r="BJ74" s="75"/>
      <c r="BK74" s="75"/>
      <c r="BL74" s="69">
        <f>IF(SUM(BH74:BK74)&gt;0,(N74*36-(SUMPRODUCT(#REF!,BH74:BK74)+(COUNTIF($BX74,"*7*")*36))),0)</f>
        <v>0</v>
      </c>
      <c r="BM74" s="368"/>
      <c r="BN74" s="75"/>
      <c r="BO74" s="75"/>
      <c r="BP74" s="75"/>
      <c r="BQ74" s="69">
        <f>IF(SUM(BM74:BP74)&gt;0,(F74*36-(SUMPRODUCT(#REF!,BM74:BP74)+(COUNTIF($BX74,"*8*")*36))),0)</f>
        <v>0</v>
      </c>
      <c r="BR74" s="104"/>
      <c r="BS74" s="70"/>
      <c r="BT74" s="104"/>
      <c r="BU74" s="70"/>
      <c r="BV74" s="70"/>
      <c r="BW74" s="33"/>
      <c r="BX74" s="88" t="str">
        <f t="shared" si="50"/>
        <v>0,</v>
      </c>
      <c r="BY74" s="88" t="str">
        <f t="shared" si="50"/>
        <v>0,</v>
      </c>
      <c r="BZ74" s="88" t="str">
        <f t="shared" si="50"/>
        <v>0,</v>
      </c>
      <c r="CA74" s="88" t="str">
        <f t="shared" si="50"/>
        <v>0,</v>
      </c>
      <c r="CB74" s="88" t="str">
        <f t="shared" si="50"/>
        <v>0,</v>
      </c>
      <c r="CC74" s="88" t="str">
        <f>TEXT(AC74,"0,")</f>
        <v>0,</v>
      </c>
      <c r="CD74" s="26"/>
    </row>
    <row r="75" spans="1:82" s="7" customFormat="1" ht="12.75">
      <c r="A75" s="54" t="str">
        <f>'Дисциплины+ЗЕ'!A58</f>
        <v>2В</v>
      </c>
      <c r="B75" s="55">
        <f>'Дисциплины+ЗЕ'!B58</f>
        <v>12</v>
      </c>
      <c r="C75" s="365">
        <f>'Дисциплины+ЗЕ'!C58</f>
        <v>0</v>
      </c>
      <c r="D75" s="72">
        <v>0</v>
      </c>
      <c r="E75" s="61">
        <f>'Дисциплины+ЗЕ'!D58</f>
        <v>0</v>
      </c>
      <c r="F75" s="62">
        <f>SUM(G75:N75)</f>
        <v>0</v>
      </c>
      <c r="G75" s="392"/>
      <c r="H75" s="393"/>
      <c r="I75" s="393"/>
      <c r="J75" s="393"/>
      <c r="K75" s="393"/>
      <c r="L75" s="393"/>
      <c r="M75" s="393"/>
      <c r="N75" s="393"/>
      <c r="O75" s="66">
        <f>36*E75</f>
        <v>0</v>
      </c>
      <c r="P75" s="80">
        <f>SUM(R75:V75)</f>
        <v>0</v>
      </c>
      <c r="Q75" s="80">
        <f>SUM(R75:U75)</f>
        <v>0</v>
      </c>
      <c r="R75" s="80">
        <f t="shared" si="45"/>
        <v>0</v>
      </c>
      <c r="S75" s="80">
        <f t="shared" si="46"/>
        <v>0</v>
      </c>
      <c r="T75" s="80">
        <f t="shared" si="47"/>
        <v>0</v>
      </c>
      <c r="U75" s="80">
        <f t="shared" si="48"/>
        <v>0</v>
      </c>
      <c r="V75" s="62">
        <f t="shared" si="49"/>
        <v>0</v>
      </c>
      <c r="W75" s="217"/>
      <c r="X75" s="16"/>
      <c r="Y75" s="78"/>
      <c r="Z75" s="16"/>
      <c r="AA75" s="16"/>
      <c r="AB75" s="16"/>
      <c r="AC75" s="19"/>
      <c r="AD75" s="367"/>
      <c r="AE75" s="75"/>
      <c r="AF75" s="75"/>
      <c r="AG75" s="75"/>
      <c r="AH75" s="69">
        <f>IF(SUM(AD75:AG75)&gt;0,(G75*36-(SUMPRODUCT($AD$21:$AG$21,AD75:AG75)+(COUNTIF($BX75,"*1*")*36))),0)</f>
        <v>0</v>
      </c>
      <c r="AI75" s="368"/>
      <c r="AJ75" s="75"/>
      <c r="AK75" s="75"/>
      <c r="AL75" s="75"/>
      <c r="AM75" s="69">
        <f>IF(SUM(AI75:AL75)&gt;0,(H75*36-(SUMPRODUCT($AI$21:$AL$21,AI75:AL75)+(COUNTIF($BX75,"*2*")*36))),0)</f>
        <v>0</v>
      </c>
      <c r="AN75" s="368"/>
      <c r="AO75" s="75"/>
      <c r="AP75" s="75"/>
      <c r="AQ75" s="75"/>
      <c r="AR75" s="69">
        <f>IF(SUM(AN75:AQ75)&gt;0,(I75*36-(SUMPRODUCT($AN$21:$AQ$21,AN75:AQ75)+(COUNTIF($BX75,"*3*")*36))),0)</f>
        <v>0</v>
      </c>
      <c r="AS75" s="368"/>
      <c r="AT75" s="75"/>
      <c r="AU75" s="75"/>
      <c r="AV75" s="75"/>
      <c r="AW75" s="69">
        <f>IF(SUM(AS75:AV75)&gt;0,(J75*36-(SUMPRODUCT($AS$21:$AV$21,AS75:AV75)+(COUNTIF($BX75,"*4*")*36))),0)</f>
        <v>0</v>
      </c>
      <c r="AX75" s="368"/>
      <c r="AY75" s="75"/>
      <c r="AZ75" s="75"/>
      <c r="BA75" s="75"/>
      <c r="BB75" s="69">
        <f>IF(SUM(AX75:BA75)&gt;0,(K75*36-(SUMPRODUCT($AX$21:$BA$21,AX75:BA75)+(COUNTIF($BX75,"*5*")*36))),0)</f>
        <v>0</v>
      </c>
      <c r="BC75" s="368"/>
      <c r="BD75" s="75"/>
      <c r="BE75" s="75"/>
      <c r="BF75" s="75"/>
      <c r="BG75" s="69">
        <f>IF(SUM(BC75:BF75)&gt;0,(L75*36-(SUMPRODUCT($BC$21:$BF$21,BC75:BF75)+(COUNTIF($BX75,"*6*")*36))),0)</f>
        <v>0</v>
      </c>
      <c r="BH75" s="368"/>
      <c r="BI75" s="75"/>
      <c r="BJ75" s="75"/>
      <c r="BK75" s="75"/>
      <c r="BL75" s="69">
        <f>IF(SUM(BH75:BK75)&gt;0,(N75*36-(SUMPRODUCT(#REF!,BH75:BK75)+(COUNTIF($BX75,"*7*")*36))),0)</f>
        <v>0</v>
      </c>
      <c r="BM75" s="368"/>
      <c r="BN75" s="75"/>
      <c r="BO75" s="75"/>
      <c r="BP75" s="75"/>
      <c r="BQ75" s="69">
        <f>IF(SUM(BM75:BP75)&gt;0,(F75*36-(SUMPRODUCT(#REF!,BM75:BP75)+(COUNTIF($BX75,"*8*")*36))),0)</f>
        <v>0</v>
      </c>
      <c r="BR75" s="104"/>
      <c r="BS75" s="70"/>
      <c r="BT75" s="104"/>
      <c r="BU75" s="70"/>
      <c r="BV75" s="70"/>
      <c r="BW75" s="33"/>
      <c r="BX75" s="88" t="str">
        <f t="shared" si="50"/>
        <v>0,</v>
      </c>
      <c r="BY75" s="88" t="str">
        <f t="shared" si="50"/>
        <v>0,</v>
      </c>
      <c r="BZ75" s="88" t="str">
        <f t="shared" si="50"/>
        <v>0,</v>
      </c>
      <c r="CA75" s="88" t="str">
        <f t="shared" si="50"/>
        <v>0,</v>
      </c>
      <c r="CB75" s="88" t="str">
        <f t="shared" si="50"/>
        <v>0,</v>
      </c>
      <c r="CC75" s="88" t="str">
        <f>TEXT(AC75,"0,")</f>
        <v>0,</v>
      </c>
      <c r="CD75" s="26"/>
    </row>
    <row r="76" spans="1:82" s="7" customFormat="1" ht="12.75">
      <c r="A76" s="54" t="str">
        <f>'Дисциплины+ЗЕ'!A59</f>
        <v>2В</v>
      </c>
      <c r="B76" s="55">
        <f>'Дисциплины+ЗЕ'!B59</f>
        <v>13</v>
      </c>
      <c r="C76" s="365">
        <f>'Дисциплины+ЗЕ'!C59</f>
        <v>0</v>
      </c>
      <c r="D76" s="72">
        <v>0</v>
      </c>
      <c r="E76" s="61">
        <f>'Дисциплины+ЗЕ'!D59</f>
        <v>0</v>
      </c>
      <c r="F76" s="62">
        <f>SUM(G76:N76)</f>
        <v>0</v>
      </c>
      <c r="G76" s="392"/>
      <c r="H76" s="393"/>
      <c r="I76" s="393"/>
      <c r="J76" s="393"/>
      <c r="K76" s="393"/>
      <c r="L76" s="393"/>
      <c r="M76" s="393"/>
      <c r="N76" s="393"/>
      <c r="O76" s="66">
        <f t="shared" si="42"/>
        <v>0</v>
      </c>
      <c r="P76" s="80">
        <f t="shared" si="43"/>
        <v>0</v>
      </c>
      <c r="Q76" s="80">
        <f t="shared" si="44"/>
        <v>0</v>
      </c>
      <c r="R76" s="80">
        <f t="shared" si="45"/>
        <v>0</v>
      </c>
      <c r="S76" s="80">
        <f t="shared" si="46"/>
        <v>0</v>
      </c>
      <c r="T76" s="80">
        <f t="shared" si="47"/>
        <v>0</v>
      </c>
      <c r="U76" s="80">
        <f t="shared" si="48"/>
        <v>0</v>
      </c>
      <c r="V76" s="62">
        <f t="shared" si="49"/>
        <v>0</v>
      </c>
      <c r="W76" s="217"/>
      <c r="X76" s="16"/>
      <c r="Y76" s="78"/>
      <c r="Z76" s="16"/>
      <c r="AA76" s="16"/>
      <c r="AB76" s="16"/>
      <c r="AC76" s="19"/>
      <c r="AD76" s="367"/>
      <c r="AE76" s="75"/>
      <c r="AF76" s="75"/>
      <c r="AG76" s="75"/>
      <c r="AH76" s="69">
        <f>IF(SUM(AD76:AG76)&gt;0,(G76*36-(SUMPRODUCT($AD$21:$AG$21,AD76:AG76)+(COUNTIF($BX76,"*1*")*36))),0)</f>
        <v>0</v>
      </c>
      <c r="AI76" s="368"/>
      <c r="AJ76" s="75"/>
      <c r="AK76" s="75"/>
      <c r="AL76" s="75"/>
      <c r="AM76" s="69">
        <f>IF(SUM(AI76:AL76)&gt;0,(H76*36-(SUMPRODUCT($AI$21:$AL$21,AI76:AL76)+(COUNTIF($BX76,"*2*")*36))),0)</f>
        <v>0</v>
      </c>
      <c r="AN76" s="368"/>
      <c r="AO76" s="75"/>
      <c r="AP76" s="75"/>
      <c r="AQ76" s="75"/>
      <c r="AR76" s="69">
        <f>IF(SUM(AN76:AQ76)&gt;0,(I76*36-(SUMPRODUCT($AN$21:$AQ$21,AN76:AQ76)+(COUNTIF($BX76,"*3*")*36))),0)</f>
        <v>0</v>
      </c>
      <c r="AS76" s="368"/>
      <c r="AT76" s="75"/>
      <c r="AU76" s="75"/>
      <c r="AV76" s="75"/>
      <c r="AW76" s="69">
        <f>IF(SUM(AS76:AV76)&gt;0,(J76*36-(SUMPRODUCT($AS$21:$AV$21,AS76:AV76)+(COUNTIF($BX76,"*4*")*36))),0)</f>
        <v>0</v>
      </c>
      <c r="AX76" s="368"/>
      <c r="AY76" s="75"/>
      <c r="AZ76" s="75"/>
      <c r="BA76" s="75"/>
      <c r="BB76" s="69">
        <f>IF(SUM(AX76:BA76)&gt;0,(K76*36-(SUMPRODUCT($AX$21:$BA$21,AX76:BA76)+(COUNTIF($BX76,"*5*")*36))),0)</f>
        <v>0</v>
      </c>
      <c r="BC76" s="368"/>
      <c r="BD76" s="75"/>
      <c r="BE76" s="75"/>
      <c r="BF76" s="75"/>
      <c r="BG76" s="69">
        <f>IF(SUM(BC76:BF76)&gt;0,(L76*36-(SUMPRODUCT($BC$21:$BF$21,BC76:BF76)+(COUNTIF($BX76,"*6*")*36))),0)</f>
        <v>0</v>
      </c>
      <c r="BH76" s="368"/>
      <c r="BI76" s="75"/>
      <c r="BJ76" s="75"/>
      <c r="BK76" s="75"/>
      <c r="BL76" s="69">
        <f>IF(SUM(BH76:BK76)&gt;0,(N76*36-(SUMPRODUCT(#REF!,BH76:BK76)+(COUNTIF($BX76,"*7*")*36))),0)</f>
        <v>0</v>
      </c>
      <c r="BM76" s="368"/>
      <c r="BN76" s="75"/>
      <c r="BO76" s="75"/>
      <c r="BP76" s="75"/>
      <c r="BQ76" s="69">
        <f>IF(SUM(BM76:BP76)&gt;0,(F76*36-(SUMPRODUCT(#REF!,BM76:BP76)+(COUNTIF($BX76,"*8*")*36))),0)</f>
        <v>0</v>
      </c>
      <c r="BR76" s="104"/>
      <c r="BS76" s="70"/>
      <c r="BT76" s="104"/>
      <c r="BU76" s="70"/>
      <c r="BV76" s="70"/>
      <c r="BW76" s="33"/>
      <c r="BX76" s="88" t="str">
        <f t="shared" si="14"/>
        <v>0,</v>
      </c>
      <c r="BY76" s="88" t="str">
        <f t="shared" si="15"/>
        <v>0,</v>
      </c>
      <c r="BZ76" s="88" t="str">
        <f t="shared" si="16"/>
        <v>0,</v>
      </c>
      <c r="CA76" s="88" t="str">
        <f t="shared" si="17"/>
        <v>0,</v>
      </c>
      <c r="CB76" s="88" t="str">
        <f t="shared" si="18"/>
        <v>0,</v>
      </c>
      <c r="CC76" s="88" t="str">
        <f t="shared" si="19"/>
        <v>0,</v>
      </c>
      <c r="CD76" s="26"/>
    </row>
    <row r="77" spans="1:82" s="7" customFormat="1" ht="12.75">
      <c r="A77" s="54" t="str">
        <f>'Дисциплины+ЗЕ'!A60</f>
        <v>2В</v>
      </c>
      <c r="B77" s="55">
        <f>'Дисциплины+ЗЕ'!B60</f>
        <v>14</v>
      </c>
      <c r="C77" s="365">
        <f>'Дисциплины+ЗЕ'!C60</f>
        <v>0</v>
      </c>
      <c r="D77" s="72">
        <v>0</v>
      </c>
      <c r="E77" s="61">
        <f>'Дисциплины+ЗЕ'!D60</f>
        <v>0</v>
      </c>
      <c r="F77" s="62">
        <f>SUM(G77:N77)</f>
        <v>0</v>
      </c>
      <c r="G77" s="392"/>
      <c r="H77" s="393"/>
      <c r="I77" s="393"/>
      <c r="J77" s="393"/>
      <c r="K77" s="393"/>
      <c r="L77" s="393"/>
      <c r="M77" s="393"/>
      <c r="N77" s="393"/>
      <c r="O77" s="66">
        <f>36*E77</f>
        <v>0</v>
      </c>
      <c r="P77" s="80">
        <f>SUM(R77:V77)</f>
        <v>0</v>
      </c>
      <c r="Q77" s="80">
        <f>SUM(R77:U77)</f>
        <v>0</v>
      </c>
      <c r="R77" s="80">
        <f t="shared" si="45"/>
        <v>0</v>
      </c>
      <c r="S77" s="80">
        <f t="shared" si="46"/>
        <v>0</v>
      </c>
      <c r="T77" s="80">
        <f t="shared" si="47"/>
        <v>0</v>
      </c>
      <c r="U77" s="80">
        <f t="shared" si="48"/>
        <v>0</v>
      </c>
      <c r="V77" s="62">
        <f t="shared" si="49"/>
        <v>0</v>
      </c>
      <c r="W77" s="217"/>
      <c r="X77" s="16"/>
      <c r="Y77" s="78"/>
      <c r="Z77" s="16"/>
      <c r="AA77" s="16"/>
      <c r="AB77" s="16"/>
      <c r="AC77" s="19"/>
      <c r="AD77" s="367"/>
      <c r="AE77" s="75"/>
      <c r="AF77" s="75"/>
      <c r="AG77" s="75"/>
      <c r="AH77" s="69">
        <f>IF(SUM(AD77:AG77)&gt;0,(G77*36-(SUMPRODUCT($AD$21:$AG$21,AD77:AG77)+(COUNTIF($BX77,"*1*")*36))),0)</f>
        <v>0</v>
      </c>
      <c r="AI77" s="368"/>
      <c r="AJ77" s="75"/>
      <c r="AK77" s="75"/>
      <c r="AL77" s="75"/>
      <c r="AM77" s="69">
        <f>IF(SUM(AI77:AL77)&gt;0,(H77*36-(SUMPRODUCT($AI$21:$AL$21,AI77:AL77)+(COUNTIF($BX77,"*2*")*36))),0)</f>
        <v>0</v>
      </c>
      <c r="AN77" s="368"/>
      <c r="AO77" s="75"/>
      <c r="AP77" s="75"/>
      <c r="AQ77" s="75"/>
      <c r="AR77" s="69">
        <f>IF(SUM(AN77:AQ77)&gt;0,(I77*36-(SUMPRODUCT($AN$21:$AQ$21,AN77:AQ77)+(COUNTIF($BX77,"*3*")*36))),0)</f>
        <v>0</v>
      </c>
      <c r="AS77" s="368"/>
      <c r="AT77" s="75"/>
      <c r="AU77" s="75"/>
      <c r="AV77" s="75"/>
      <c r="AW77" s="69">
        <f>IF(SUM(AS77:AV77)&gt;0,(J77*36-(SUMPRODUCT($AS$21:$AV$21,AS77:AV77)+(COUNTIF($BX77,"*4*")*36))),0)</f>
        <v>0</v>
      </c>
      <c r="AX77" s="368"/>
      <c r="AY77" s="75"/>
      <c r="AZ77" s="75"/>
      <c r="BA77" s="75"/>
      <c r="BB77" s="69">
        <f>IF(SUM(AX77:BA77)&gt;0,(K77*36-(SUMPRODUCT($AX$21:$BA$21,AX77:BA77)+(COUNTIF($BX77,"*5*")*36))),0)</f>
        <v>0</v>
      </c>
      <c r="BC77" s="368"/>
      <c r="BD77" s="75"/>
      <c r="BE77" s="75"/>
      <c r="BF77" s="75"/>
      <c r="BG77" s="69">
        <f>IF(SUM(BC77:BF77)&gt;0,(L77*36-(SUMPRODUCT($BC$21:$BF$21,BC77:BF77)+(COUNTIF($BX77,"*6*")*36))),0)</f>
        <v>0</v>
      </c>
      <c r="BH77" s="368"/>
      <c r="BI77" s="75"/>
      <c r="BJ77" s="75"/>
      <c r="BK77" s="75"/>
      <c r="BL77" s="69">
        <f>IF(SUM(BH77:BK77)&gt;0,(N77*36-(SUMPRODUCT(#REF!,BH77:BK77)+(COUNTIF($BX77,"*7*")*36))),0)</f>
        <v>0</v>
      </c>
      <c r="BM77" s="368"/>
      <c r="BN77" s="75"/>
      <c r="BO77" s="75"/>
      <c r="BP77" s="75"/>
      <c r="BQ77" s="69">
        <f>IF(SUM(BM77:BP77)&gt;0,(F77*36-(SUMPRODUCT(#REF!,BM77:BP77)+(COUNTIF($BX77,"*8*")*36))),0)</f>
        <v>0</v>
      </c>
      <c r="BR77" s="104"/>
      <c r="BS77" s="70"/>
      <c r="BT77" s="104"/>
      <c r="BU77" s="70"/>
      <c r="BV77" s="70"/>
      <c r="BW77" s="33"/>
      <c r="BX77" s="88" t="str">
        <f t="shared" si="14"/>
        <v>0,</v>
      </c>
      <c r="BY77" s="88" t="str">
        <f t="shared" si="15"/>
        <v>0,</v>
      </c>
      <c r="BZ77" s="88" t="str">
        <f t="shared" si="16"/>
        <v>0,</v>
      </c>
      <c r="CA77" s="88" t="str">
        <f t="shared" si="17"/>
        <v>0,</v>
      </c>
      <c r="CB77" s="88" t="str">
        <f t="shared" si="18"/>
        <v>0,</v>
      </c>
      <c r="CC77" s="88" t="str">
        <f t="shared" si="19"/>
        <v>0,</v>
      </c>
      <c r="CD77" s="26"/>
    </row>
    <row r="78" spans="1:82" s="7" customFormat="1" ht="12.75">
      <c r="A78" s="54" t="str">
        <f>'Дисциплины+ЗЕ'!A61</f>
        <v>2В</v>
      </c>
      <c r="B78" s="55">
        <f>'Дисциплины+ЗЕ'!B61</f>
        <v>15</v>
      </c>
      <c r="C78" s="365">
        <f>'Дисциплины+ЗЕ'!C61</f>
        <v>0</v>
      </c>
      <c r="D78" s="72">
        <v>0</v>
      </c>
      <c r="E78" s="61">
        <f>'Дисциплины+ЗЕ'!D61</f>
        <v>0</v>
      </c>
      <c r="F78" s="62">
        <f>SUM(G78:N78)</f>
        <v>0</v>
      </c>
      <c r="G78" s="392"/>
      <c r="H78" s="393"/>
      <c r="I78" s="393"/>
      <c r="J78" s="393"/>
      <c r="K78" s="393"/>
      <c r="L78" s="393"/>
      <c r="M78" s="393"/>
      <c r="N78" s="393"/>
      <c r="O78" s="66">
        <f t="shared" si="42"/>
        <v>0</v>
      </c>
      <c r="P78" s="80">
        <f t="shared" si="43"/>
        <v>0</v>
      </c>
      <c r="Q78" s="80">
        <f t="shared" si="44"/>
        <v>0</v>
      </c>
      <c r="R78" s="80">
        <f t="shared" si="45"/>
        <v>0</v>
      </c>
      <c r="S78" s="80">
        <f t="shared" si="46"/>
        <v>0</v>
      </c>
      <c r="T78" s="80">
        <f t="shared" si="47"/>
        <v>0</v>
      </c>
      <c r="U78" s="80">
        <f t="shared" si="48"/>
        <v>0</v>
      </c>
      <c r="V78" s="62">
        <f t="shared" si="49"/>
        <v>0</v>
      </c>
      <c r="W78" s="217"/>
      <c r="X78" s="16"/>
      <c r="Y78" s="78"/>
      <c r="Z78" s="16"/>
      <c r="AA78" s="16"/>
      <c r="AB78" s="16"/>
      <c r="AC78" s="19"/>
      <c r="AD78" s="367"/>
      <c r="AE78" s="75"/>
      <c r="AF78" s="75"/>
      <c r="AG78" s="75"/>
      <c r="AH78" s="69">
        <f>IF(SUM(AD78:AG78)&gt;0,(G78*36-(SUMPRODUCT($AD$21:$AG$21,AD78:AG78)+(COUNTIF($BX78,"*1*")*36))),0)</f>
        <v>0</v>
      </c>
      <c r="AI78" s="368"/>
      <c r="AJ78" s="75"/>
      <c r="AK78" s="75"/>
      <c r="AL78" s="75"/>
      <c r="AM78" s="69">
        <f>IF(SUM(AI78:AL78)&gt;0,(H78*36-(SUMPRODUCT($AI$21:$AL$21,AI78:AL78)+(COUNTIF($BX78,"*2*")*36))),0)</f>
        <v>0</v>
      </c>
      <c r="AN78" s="368"/>
      <c r="AO78" s="75"/>
      <c r="AP78" s="75"/>
      <c r="AQ78" s="75"/>
      <c r="AR78" s="69">
        <f>IF(SUM(AN78:AQ78)&gt;0,(I78*36-(SUMPRODUCT($AN$21:$AQ$21,AN78:AQ78)+(COUNTIF($BX78,"*3*")*36))),0)</f>
        <v>0</v>
      </c>
      <c r="AS78" s="368"/>
      <c r="AT78" s="75"/>
      <c r="AU78" s="75"/>
      <c r="AV78" s="75"/>
      <c r="AW78" s="69">
        <f>IF(SUM(AS78:AV78)&gt;0,(J78*36-(SUMPRODUCT($AS$21:$AV$21,AS78:AV78)+(COUNTIF($BX78,"*4*")*36))),0)</f>
        <v>0</v>
      </c>
      <c r="AX78" s="368"/>
      <c r="AY78" s="75"/>
      <c r="AZ78" s="75"/>
      <c r="BA78" s="75"/>
      <c r="BB78" s="69">
        <f>IF(SUM(AX78:BA78)&gt;0,(K78*36-(SUMPRODUCT($AX$21:$BA$21,AX78:BA78)+(COUNTIF($BX78,"*5*")*36))),0)</f>
        <v>0</v>
      </c>
      <c r="BC78" s="368"/>
      <c r="BD78" s="75"/>
      <c r="BE78" s="75"/>
      <c r="BF78" s="75"/>
      <c r="BG78" s="69">
        <f>IF(SUM(BC78:BF78)&gt;0,(L78*36-(SUMPRODUCT($BC$21:$BF$21,BC78:BF78)+(COUNTIF($BX78,"*6*")*36))),0)</f>
        <v>0</v>
      </c>
      <c r="BH78" s="368"/>
      <c r="BI78" s="75"/>
      <c r="BJ78" s="75"/>
      <c r="BK78" s="75"/>
      <c r="BL78" s="69">
        <f>IF(SUM(BH78:BK78)&gt;0,(N78*36-(SUMPRODUCT(#REF!,BH78:BK78)+(COUNTIF($BX78,"*7*")*36))),0)</f>
        <v>0</v>
      </c>
      <c r="BM78" s="368"/>
      <c r="BN78" s="75"/>
      <c r="BO78" s="75"/>
      <c r="BP78" s="75"/>
      <c r="BQ78" s="69">
        <f>IF(SUM(BM78:BP78)&gt;0,(F78*36-(SUMPRODUCT(#REF!,BM78:BP78)+(COUNTIF($BX78,"*8*")*36))),0)</f>
        <v>0</v>
      </c>
      <c r="BR78" s="104"/>
      <c r="BS78" s="70"/>
      <c r="BT78" s="104"/>
      <c r="BU78" s="70"/>
      <c r="BV78" s="70"/>
      <c r="BW78" s="33"/>
      <c r="BX78" s="88" t="str">
        <f t="shared" si="14"/>
        <v>0,</v>
      </c>
      <c r="BY78" s="88" t="str">
        <f t="shared" si="15"/>
        <v>0,</v>
      </c>
      <c r="BZ78" s="88" t="str">
        <f t="shared" si="16"/>
        <v>0,</v>
      </c>
      <c r="CA78" s="88" t="str">
        <f t="shared" si="17"/>
        <v>0,</v>
      </c>
      <c r="CB78" s="88" t="str">
        <f t="shared" si="18"/>
        <v>0,</v>
      </c>
      <c r="CC78" s="88" t="str">
        <f t="shared" si="19"/>
        <v>0,</v>
      </c>
      <c r="CD78" s="26"/>
    </row>
    <row r="79" spans="1:81" ht="12.75">
      <c r="A79" s="343" t="str">
        <f>'Дисциплины+ЗЕ'!A62</f>
        <v>3.П</v>
      </c>
      <c r="B79" s="56">
        <f>'Дисциплины+ЗЕ'!B62</f>
        <v>0</v>
      </c>
      <c r="C79" s="300" t="str">
        <f>'Дисциплины+ЗЕ'!C62</f>
        <v>3. Профессиональный цикл</v>
      </c>
      <c r="D79" s="17"/>
      <c r="E79" s="63">
        <f>'Дисциплины+ЗЕ'!D62</f>
        <v>0</v>
      </c>
      <c r="F79" s="83">
        <f aca="true" t="shared" si="51" ref="F79:V79">F80+F106</f>
        <v>0</v>
      </c>
      <c r="G79" s="67">
        <f t="shared" si="51"/>
        <v>0</v>
      </c>
      <c r="H79" s="79">
        <f t="shared" si="51"/>
        <v>0</v>
      </c>
      <c r="I79" s="79">
        <f t="shared" si="51"/>
        <v>0</v>
      </c>
      <c r="J79" s="79">
        <f t="shared" si="51"/>
        <v>0</v>
      </c>
      <c r="K79" s="79">
        <f t="shared" si="51"/>
        <v>0</v>
      </c>
      <c r="L79" s="79">
        <f t="shared" si="51"/>
        <v>0</v>
      </c>
      <c r="M79" s="79"/>
      <c r="N79" s="79"/>
      <c r="O79" s="67">
        <f t="shared" si="51"/>
        <v>0</v>
      </c>
      <c r="P79" s="79">
        <f t="shared" si="51"/>
        <v>0</v>
      </c>
      <c r="Q79" s="79">
        <f t="shared" si="51"/>
        <v>0</v>
      </c>
      <c r="R79" s="79">
        <f t="shared" si="51"/>
        <v>0</v>
      </c>
      <c r="S79" s="79">
        <f t="shared" si="51"/>
        <v>0</v>
      </c>
      <c r="T79" s="79">
        <f t="shared" si="51"/>
        <v>0</v>
      </c>
      <c r="U79" s="79">
        <f t="shared" si="51"/>
        <v>0</v>
      </c>
      <c r="V79" s="83">
        <f t="shared" si="51"/>
        <v>0</v>
      </c>
      <c r="W79" s="216"/>
      <c r="X79" s="223"/>
      <c r="Y79" s="223"/>
      <c r="Z79" s="223"/>
      <c r="AA79" s="223"/>
      <c r="AB79" s="223"/>
      <c r="AC79" s="18"/>
      <c r="AD79" s="369"/>
      <c r="AE79" s="370"/>
      <c r="AF79" s="370"/>
      <c r="AG79" s="370"/>
      <c r="AH79" s="371"/>
      <c r="AI79" s="372"/>
      <c r="AJ79" s="370"/>
      <c r="AK79" s="370"/>
      <c r="AL79" s="370"/>
      <c r="AM79" s="371"/>
      <c r="AN79" s="372"/>
      <c r="AO79" s="370"/>
      <c r="AP79" s="370"/>
      <c r="AQ79" s="370"/>
      <c r="AR79" s="371"/>
      <c r="AS79" s="372"/>
      <c r="AT79" s="370"/>
      <c r="AU79" s="370"/>
      <c r="AV79" s="370"/>
      <c r="AW79" s="371"/>
      <c r="AX79" s="372"/>
      <c r="AY79" s="370"/>
      <c r="AZ79" s="370"/>
      <c r="BA79" s="370"/>
      <c r="BB79" s="371"/>
      <c r="BC79" s="372"/>
      <c r="BD79" s="370"/>
      <c r="BE79" s="370"/>
      <c r="BF79" s="370"/>
      <c r="BG79" s="371"/>
      <c r="BH79" s="372"/>
      <c r="BI79" s="370"/>
      <c r="BJ79" s="370"/>
      <c r="BK79" s="370"/>
      <c r="BL79" s="371"/>
      <c r="BM79" s="372"/>
      <c r="BN79" s="370"/>
      <c r="BO79" s="370"/>
      <c r="BP79" s="370"/>
      <c r="BQ79" s="371"/>
      <c r="BR79" s="251"/>
      <c r="BT79" s="251"/>
      <c r="BW79" s="33"/>
      <c r="BX79" s="88" t="str">
        <f t="shared" si="14"/>
        <v>0,</v>
      </c>
      <c r="BY79" s="88" t="str">
        <f t="shared" si="15"/>
        <v>0,</v>
      </c>
      <c r="BZ79" s="88" t="str">
        <f t="shared" si="16"/>
        <v>0,</v>
      </c>
      <c r="CA79" s="88" t="str">
        <f t="shared" si="17"/>
        <v>0,</v>
      </c>
      <c r="CB79" s="88" t="str">
        <f t="shared" si="18"/>
        <v>0,</v>
      </c>
      <c r="CC79" s="88" t="str">
        <f t="shared" si="19"/>
        <v>0,</v>
      </c>
    </row>
    <row r="80" spans="1:81" ht="10.5" customHeight="1">
      <c r="A80" s="513" t="str">
        <f>'Дисциплины+ЗЕ'!A63</f>
        <v>3.П</v>
      </c>
      <c r="B80" s="500">
        <f>'Дисциплины+ЗЕ'!B63</f>
        <v>0</v>
      </c>
      <c r="C80" s="520" t="str">
        <f>'Дисциплины+ЗЕ'!C63</f>
        <v>Базовая часть</v>
      </c>
      <c r="D80" s="502"/>
      <c r="E80" s="503">
        <f>'Дисциплины+ЗЕ'!D63</f>
        <v>0</v>
      </c>
      <c r="F80" s="504">
        <f aca="true" t="shared" si="52" ref="F80:O80">SUBTOTAL(9,F81:F105)</f>
        <v>0</v>
      </c>
      <c r="G80" s="505">
        <f t="shared" si="52"/>
        <v>0</v>
      </c>
      <c r="H80" s="506">
        <f t="shared" si="52"/>
        <v>0</v>
      </c>
      <c r="I80" s="506">
        <f t="shared" si="52"/>
        <v>0</v>
      </c>
      <c r="J80" s="506">
        <f t="shared" si="52"/>
        <v>0</v>
      </c>
      <c r="K80" s="506">
        <f t="shared" si="52"/>
        <v>0</v>
      </c>
      <c r="L80" s="506">
        <f t="shared" si="52"/>
        <v>0</v>
      </c>
      <c r="M80" s="506"/>
      <c r="N80" s="506"/>
      <c r="O80" s="505">
        <f t="shared" si="52"/>
        <v>0</v>
      </c>
      <c r="P80" s="506">
        <f aca="true" t="shared" si="53" ref="P80:V80">SUBTOTAL(9,P81:P105)</f>
        <v>0</v>
      </c>
      <c r="Q80" s="506">
        <f t="shared" si="53"/>
        <v>0</v>
      </c>
      <c r="R80" s="506">
        <f t="shared" si="53"/>
        <v>0</v>
      </c>
      <c r="S80" s="506">
        <f t="shared" si="53"/>
        <v>0</v>
      </c>
      <c r="T80" s="506">
        <f t="shared" si="53"/>
        <v>0</v>
      </c>
      <c r="U80" s="506">
        <f t="shared" si="53"/>
        <v>0</v>
      </c>
      <c r="V80" s="504">
        <f t="shared" si="53"/>
        <v>0</v>
      </c>
      <c r="W80" s="514"/>
      <c r="X80" s="515"/>
      <c r="Y80" s="515"/>
      <c r="Z80" s="515"/>
      <c r="AA80" s="515"/>
      <c r="AB80" s="515"/>
      <c r="AC80" s="516"/>
      <c r="AD80" s="517"/>
      <c r="AE80" s="518"/>
      <c r="AF80" s="518"/>
      <c r="AG80" s="518"/>
      <c r="AH80" s="512"/>
      <c r="AI80" s="519"/>
      <c r="AJ80" s="518"/>
      <c r="AK80" s="518"/>
      <c r="AL80" s="518"/>
      <c r="AM80" s="512"/>
      <c r="AN80" s="519"/>
      <c r="AO80" s="518"/>
      <c r="AP80" s="518"/>
      <c r="AQ80" s="518"/>
      <c r="AR80" s="512"/>
      <c r="AS80" s="519"/>
      <c r="AT80" s="518"/>
      <c r="AU80" s="518"/>
      <c r="AV80" s="518"/>
      <c r="AW80" s="512"/>
      <c r="AX80" s="519"/>
      <c r="AY80" s="518"/>
      <c r="AZ80" s="518"/>
      <c r="BA80" s="518"/>
      <c r="BB80" s="512"/>
      <c r="BC80" s="519"/>
      <c r="BD80" s="518"/>
      <c r="BE80" s="518"/>
      <c r="BF80" s="518"/>
      <c r="BG80" s="512"/>
      <c r="BH80" s="519"/>
      <c r="BI80" s="518"/>
      <c r="BJ80" s="518"/>
      <c r="BK80" s="518"/>
      <c r="BL80" s="512"/>
      <c r="BM80" s="519"/>
      <c r="BN80" s="518"/>
      <c r="BO80" s="518"/>
      <c r="BP80" s="518"/>
      <c r="BQ80" s="512"/>
      <c r="BR80" s="251"/>
      <c r="BT80" s="251"/>
      <c r="BW80" s="33"/>
      <c r="BX80" s="88" t="str">
        <f t="shared" si="14"/>
        <v>0,</v>
      </c>
      <c r="BY80" s="88" t="str">
        <f t="shared" si="15"/>
        <v>0,</v>
      </c>
      <c r="BZ80" s="88" t="str">
        <f t="shared" si="16"/>
        <v>0,</v>
      </c>
      <c r="CA80" s="88" t="str">
        <f t="shared" si="17"/>
        <v>0,</v>
      </c>
      <c r="CB80" s="88" t="str">
        <f t="shared" si="18"/>
        <v>0,</v>
      </c>
      <c r="CC80" s="88" t="str">
        <f t="shared" si="19"/>
        <v>0,</v>
      </c>
    </row>
    <row r="81" spans="1:81" ht="12.75">
      <c r="A81" s="54" t="str">
        <f>'Дисциплины+ЗЕ'!A64</f>
        <v>3Б</v>
      </c>
      <c r="B81" s="55">
        <f>'Дисциплины+ЗЕ'!B64</f>
        <v>1</v>
      </c>
      <c r="C81" s="299">
        <f>'Дисциплины+ЗЕ'!C64</f>
        <v>0</v>
      </c>
      <c r="D81" s="72">
        <v>0</v>
      </c>
      <c r="E81" s="61">
        <f>'Дисциплины+ЗЕ'!D64</f>
        <v>0</v>
      </c>
      <c r="F81" s="62">
        <f>SUM(G81:N81)</f>
        <v>0</v>
      </c>
      <c r="G81" s="581"/>
      <c r="H81" s="582"/>
      <c r="I81" s="582"/>
      <c r="J81" s="582"/>
      <c r="K81" s="582"/>
      <c r="L81" s="585"/>
      <c r="M81" s="588"/>
      <c r="N81" s="588"/>
      <c r="O81" s="66">
        <f>36*E81</f>
        <v>0</v>
      </c>
      <c r="P81" s="80">
        <f>SUM(R81:V81)</f>
        <v>0</v>
      </c>
      <c r="Q81" s="80">
        <f>SUM(R81:U81)</f>
        <v>0</v>
      </c>
      <c r="R81" s="80">
        <f>AD81*$AD$21+AI81*$AI$21+AN81*$AN$21+AS81*$AS$21+AX81*$AX$21+BC81*$BC$21+BH81*$BH$21+BM81*$BM$21</f>
        <v>0</v>
      </c>
      <c r="S81" s="80">
        <f>AE81*$AD$21+AJ81*$AI$21+AO81*$AN$21+AT81*$AS$21+AY81*$AX$21+BD81*$BC$21+BI81*$BH$21+BN81*$BM$21</f>
        <v>0</v>
      </c>
      <c r="T81" s="80">
        <f>AF81*$AD$21+AK81*$AI$21+AP81*$AN$21+AU81*$AS$21+AZ81*$AX$21+BE81*$BC$21+BJ81*$BH$21+BO81*$BM$21</f>
        <v>0</v>
      </c>
      <c r="U81" s="80">
        <f>AG81*$AD$21+AL81*$AI$21+AQ81*$AN$21+AV81*$AS$21+BA81*$AX$21+BF81*$BC$21+BK81*$BH$21+BP81*$BM$21</f>
        <v>0</v>
      </c>
      <c r="V81" s="62">
        <f>AH81+AM81+AR81+AW81+BB81+BG81+BL81+BQ81+LEN(SUBSTITUTE(SUBSTITUTE(SUBSTITUTE(SUBSTITUTE(SUBSTITUTE(W81,"0",""),".","")," ",""),",",""),";",""))*36</f>
        <v>0</v>
      </c>
      <c r="W81" s="589"/>
      <c r="X81" s="590"/>
      <c r="Y81" s="590"/>
      <c r="Z81" s="590"/>
      <c r="AA81" s="590"/>
      <c r="AB81" s="590"/>
      <c r="AC81" s="594"/>
      <c r="AD81" s="367"/>
      <c r="AE81" s="75"/>
      <c r="AF81" s="75"/>
      <c r="AG81" s="75"/>
      <c r="AH81" s="69">
        <f>IF(SUM(AD81:AG81)&gt;0,(G81*36-(SUMPRODUCT($AD$21:$AG$21,AD81:AG81)+(COUNTIF($BX81,"*1*")*36))),0)</f>
        <v>0</v>
      </c>
      <c r="AI81" s="368"/>
      <c r="AJ81" s="75"/>
      <c r="AK81" s="75"/>
      <c r="AL81" s="75"/>
      <c r="AM81" s="69">
        <f>IF(SUM(AI81:AL81)&gt;0,(H81*36-(SUMPRODUCT($AI$21:$AL$21,AI81:AL81)+(COUNTIF($BX81,"*2*")*36))),0)</f>
        <v>0</v>
      </c>
      <c r="AN81" s="368"/>
      <c r="AO81" s="75"/>
      <c r="AP81" s="75"/>
      <c r="AQ81" s="75"/>
      <c r="AR81" s="69">
        <f>IF(SUM(AN81:AQ81)&gt;0,(I81*36-(SUMPRODUCT($AN$21:$AQ$21,AN81:AQ81)+(COUNTIF($BX81,"*3*")*36))),0)</f>
        <v>0</v>
      </c>
      <c r="AS81" s="368"/>
      <c r="AT81" s="75"/>
      <c r="AU81" s="75"/>
      <c r="AV81" s="75"/>
      <c r="AW81" s="69">
        <f>IF(SUM(AS81:AV81)&gt;0,(J81*36-(SUMPRODUCT($AS$21:$AV$21,AS81:AV81)+(COUNTIF($BX81,"*4*")*36))),0)</f>
        <v>0</v>
      </c>
      <c r="AX81" s="368"/>
      <c r="AY81" s="75"/>
      <c r="AZ81" s="75"/>
      <c r="BA81" s="75"/>
      <c r="BB81" s="69">
        <f>IF(SUM(AX81:BA81)&gt;0,(K81*36-(SUMPRODUCT($AX$21:$BA$21,AX81:BA81)+(COUNTIF($BX81,"*5*")*36))),0)</f>
        <v>0</v>
      </c>
      <c r="BC81" s="368"/>
      <c r="BD81" s="75"/>
      <c r="BE81" s="75"/>
      <c r="BF81" s="75"/>
      <c r="BG81" s="69">
        <f>IF(SUM(BC81:BF81)&gt;0,(L81*36-(SUMPRODUCT($BC$21:$BF$21,BC81:BF81)+(COUNTIF($BX81,"*6*")*36))),0)</f>
        <v>0</v>
      </c>
      <c r="BH81" s="368"/>
      <c r="BI81" s="75"/>
      <c r="BJ81" s="75"/>
      <c r="BK81" s="75"/>
      <c r="BL81" s="69">
        <f>IF(SUM(BH81:BK81)&gt;0,(N81*36-(SUMPRODUCT(#REF!,BH81:BK81)+(COUNTIF($BX81,"*7*")*36))),0)</f>
        <v>0</v>
      </c>
      <c r="BM81" s="368"/>
      <c r="BN81" s="75"/>
      <c r="BO81" s="75"/>
      <c r="BP81" s="75"/>
      <c r="BQ81" s="69">
        <f>IF(SUM(BM81:BP81)&gt;0,(F81*36-(SUMPRODUCT(#REF!,BM81:BP81)+(COUNTIF($BX81,"*8*")*36))),0)</f>
        <v>0</v>
      </c>
      <c r="BR81" s="103"/>
      <c r="BT81" s="103"/>
      <c r="BW81" s="33"/>
      <c r="BX81" s="88" t="str">
        <f t="shared" si="14"/>
        <v>0,</v>
      </c>
      <c r="BY81" s="88" t="str">
        <f t="shared" si="15"/>
        <v>0,</v>
      </c>
      <c r="BZ81" s="88" t="str">
        <f t="shared" si="16"/>
        <v>0,</v>
      </c>
      <c r="CA81" s="88" t="str">
        <f t="shared" si="17"/>
        <v>0,</v>
      </c>
      <c r="CB81" s="88" t="str">
        <f t="shared" si="18"/>
        <v>0,</v>
      </c>
      <c r="CC81" s="88" t="str">
        <f t="shared" si="19"/>
        <v>0,</v>
      </c>
    </row>
    <row r="82" spans="1:81" ht="12.75">
      <c r="A82" s="54" t="str">
        <f>'Дисциплины+ЗЕ'!A65</f>
        <v>3Б</v>
      </c>
      <c r="B82" s="55">
        <f>'Дисциплины+ЗЕ'!B65</f>
        <v>2</v>
      </c>
      <c r="C82" s="299">
        <f>'Дисциплины+ЗЕ'!C65</f>
        <v>0</v>
      </c>
      <c r="D82" s="72">
        <v>0</v>
      </c>
      <c r="E82" s="61">
        <f>'Дисциплины+ЗЕ'!D65</f>
        <v>0</v>
      </c>
      <c r="F82" s="62">
        <f>SUM(G82:N82)</f>
        <v>0</v>
      </c>
      <c r="G82" s="581"/>
      <c r="H82" s="582"/>
      <c r="I82" s="582"/>
      <c r="J82" s="582"/>
      <c r="K82" s="582"/>
      <c r="L82" s="585"/>
      <c r="M82" s="588"/>
      <c r="N82" s="588"/>
      <c r="O82" s="66">
        <f>36*E82</f>
        <v>0</v>
      </c>
      <c r="P82" s="80">
        <f>SUM(R82:V82)</f>
        <v>0</v>
      </c>
      <c r="Q82" s="80">
        <f>SUM(R82:U82)</f>
        <v>0</v>
      </c>
      <c r="R82" s="80">
        <f aca="true" t="shared" si="54" ref="R82:R105">AD82*$AD$21+AI82*$AI$21+AN82*$AN$21+AS82*$AS$21+AX82*$AX$21+BC82*$BC$21+BH82*$BH$21+BM82*$BM$21</f>
        <v>0</v>
      </c>
      <c r="S82" s="80">
        <f aca="true" t="shared" si="55" ref="S82:S105">AE82*$AD$21+AJ82*$AI$21+AO82*$AN$21+AT82*$AS$21+AY82*$AX$21+BD82*$BC$21+BI82*$BH$21+BN82*$BM$21</f>
        <v>0</v>
      </c>
      <c r="T82" s="80">
        <f aca="true" t="shared" si="56" ref="T82:T105">AF82*$AD$21+AK82*$AI$21+AP82*$AN$21+AU82*$AS$21+AZ82*$AX$21+BE82*$BC$21+BJ82*$BH$21+BO82*$BM$21</f>
        <v>0</v>
      </c>
      <c r="U82" s="80">
        <f aca="true" t="shared" si="57" ref="U82:U105">AG82*$AD$21+AL82*$AI$21+AQ82*$AN$21+AV82*$AS$21+BA82*$AX$21+BF82*$BC$21+BK82*$BH$21+BP82*$BM$21</f>
        <v>0</v>
      </c>
      <c r="V82" s="62">
        <f aca="true" t="shared" si="58" ref="V82:V105">AH82+AM82+AR82+AW82+BB82+BG82+BL82+BQ82+LEN(SUBSTITUTE(SUBSTITUTE(SUBSTITUTE(SUBSTITUTE(SUBSTITUTE(W82,"0",""),".","")," ",""),",",""),";",""))*36</f>
        <v>0</v>
      </c>
      <c r="W82" s="589"/>
      <c r="X82" s="590"/>
      <c r="Y82" s="590"/>
      <c r="Z82" s="595"/>
      <c r="AA82" s="590"/>
      <c r="AB82" s="590"/>
      <c r="AC82" s="594"/>
      <c r="AD82" s="367"/>
      <c r="AE82" s="75"/>
      <c r="AF82" s="75"/>
      <c r="AG82" s="75"/>
      <c r="AH82" s="69">
        <f>IF(SUM(AD82:AG82)&gt;0,(G82*36-(SUMPRODUCT($AD$21:$AG$21,AD82:AG82)+(COUNTIF($BX82,"*1*")*36))),0)</f>
        <v>0</v>
      </c>
      <c r="AI82" s="368"/>
      <c r="AJ82" s="75"/>
      <c r="AK82" s="75"/>
      <c r="AL82" s="75"/>
      <c r="AM82" s="69">
        <f>IF(SUM(AI82:AL82)&gt;0,(H82*36-(SUMPRODUCT($AI$21:$AL$21,AI82:AL82)+(COUNTIF($BX82,"*2*")*36))),0)</f>
        <v>0</v>
      </c>
      <c r="AN82" s="368"/>
      <c r="AO82" s="75"/>
      <c r="AP82" s="75"/>
      <c r="AQ82" s="75"/>
      <c r="AR82" s="69">
        <f>IF(SUM(AN82:AQ82)&gt;0,(I82*36-(SUMPRODUCT($AN$21:$AQ$21,AN82:AQ82)+(COUNTIF($BX82,"*3*")*36))),0)</f>
        <v>0</v>
      </c>
      <c r="AS82" s="368"/>
      <c r="AT82" s="75"/>
      <c r="AU82" s="75"/>
      <c r="AV82" s="75"/>
      <c r="AW82" s="69">
        <f>IF(SUM(AS82:AV82)&gt;0,(J82*36-(SUMPRODUCT($AS$21:$AV$21,AS82:AV82)+(COUNTIF($BX82,"*4*")*36))),0)</f>
        <v>0</v>
      </c>
      <c r="AX82" s="368"/>
      <c r="AY82" s="75"/>
      <c r="AZ82" s="75"/>
      <c r="BA82" s="75"/>
      <c r="BB82" s="69">
        <f>IF(SUM(AX82:BA82)&gt;0,(K82*36-(SUMPRODUCT($AX$21:$BA$21,AX82:BA82)+(COUNTIF($BX82,"*5*")*36))),0)</f>
        <v>0</v>
      </c>
      <c r="BC82" s="368"/>
      <c r="BD82" s="75"/>
      <c r="BE82" s="75"/>
      <c r="BF82" s="75"/>
      <c r="BG82" s="69">
        <f>IF(SUM(BC82:BF82)&gt;0,(L82*36-(SUMPRODUCT($BC$21:$BF$21,BC82:BF82)+(COUNTIF($BX82,"*6*")*36))),0)</f>
        <v>0</v>
      </c>
      <c r="BH82" s="368"/>
      <c r="BI82" s="75"/>
      <c r="BJ82" s="75"/>
      <c r="BK82" s="75"/>
      <c r="BL82" s="69">
        <f>IF(SUM(BH82:BK82)&gt;0,(N82*36-(SUMPRODUCT(#REF!,BH82:BK82)+(COUNTIF($BX82,"*7*")*36))),0)</f>
        <v>0</v>
      </c>
      <c r="BM82" s="368"/>
      <c r="BN82" s="75"/>
      <c r="BO82" s="75"/>
      <c r="BP82" s="75"/>
      <c r="BQ82" s="69">
        <f>IF(SUM(BM82:BP82)&gt;0,(F82*36-(SUMPRODUCT(#REF!,BM82:BP82)+(COUNTIF($BX82,"*8*")*36))),0)</f>
        <v>0</v>
      </c>
      <c r="BR82" s="103"/>
      <c r="BT82" s="103"/>
      <c r="BW82" s="33"/>
      <c r="BX82" s="88" t="str">
        <f t="shared" si="14"/>
        <v>0,</v>
      </c>
      <c r="BY82" s="88" t="str">
        <f t="shared" si="15"/>
        <v>0,</v>
      </c>
      <c r="BZ82" s="88" t="str">
        <f t="shared" si="16"/>
        <v>0,</v>
      </c>
      <c r="CA82" s="88" t="str">
        <f t="shared" si="17"/>
        <v>0,</v>
      </c>
      <c r="CB82" s="88" t="str">
        <f t="shared" si="18"/>
        <v>0,</v>
      </c>
      <c r="CC82" s="88" t="str">
        <f t="shared" si="19"/>
        <v>0,</v>
      </c>
    </row>
    <row r="83" spans="1:81" ht="12.75">
      <c r="A83" s="54" t="str">
        <f>'Дисциплины+ЗЕ'!A66</f>
        <v>3Б</v>
      </c>
      <c r="B83" s="55">
        <f>'Дисциплины+ЗЕ'!B66</f>
        <v>3</v>
      </c>
      <c r="C83" s="299">
        <f>'Дисциплины+ЗЕ'!C66</f>
        <v>0</v>
      </c>
      <c r="D83" s="72">
        <v>0</v>
      </c>
      <c r="E83" s="61">
        <f>'Дисциплины+ЗЕ'!D66</f>
        <v>0</v>
      </c>
      <c r="F83" s="62">
        <f>SUM(G83:N83)</f>
        <v>0</v>
      </c>
      <c r="G83" s="581"/>
      <c r="H83" s="582"/>
      <c r="I83" s="582"/>
      <c r="J83" s="582"/>
      <c r="K83" s="582"/>
      <c r="L83" s="585"/>
      <c r="M83" s="588"/>
      <c r="N83" s="588"/>
      <c r="O83" s="66">
        <f aca="true" t="shared" si="59" ref="O83:O105">36*E83</f>
        <v>0</v>
      </c>
      <c r="P83" s="80">
        <f aca="true" t="shared" si="60" ref="P83:P105">SUM(R83:V83)</f>
        <v>0</v>
      </c>
      <c r="Q83" s="80">
        <f aca="true" t="shared" si="61" ref="Q83:Q105">SUM(R83:U83)</f>
        <v>0</v>
      </c>
      <c r="R83" s="80">
        <f t="shared" si="54"/>
        <v>0</v>
      </c>
      <c r="S83" s="80">
        <f t="shared" si="55"/>
        <v>0</v>
      </c>
      <c r="T83" s="80">
        <f t="shared" si="56"/>
        <v>0</v>
      </c>
      <c r="U83" s="80">
        <f t="shared" si="57"/>
        <v>0</v>
      </c>
      <c r="V83" s="62">
        <f t="shared" si="58"/>
        <v>0</v>
      </c>
      <c r="W83" s="589"/>
      <c r="X83" s="590"/>
      <c r="Y83" s="590"/>
      <c r="Z83" s="590"/>
      <c r="AA83" s="590"/>
      <c r="AB83" s="590"/>
      <c r="AC83" s="594"/>
      <c r="AD83" s="367"/>
      <c r="AE83" s="75"/>
      <c r="AF83" s="75"/>
      <c r="AG83" s="75"/>
      <c r="AH83" s="69">
        <f>IF(SUM(AD83:AG83)&gt;0,(G83*36-(SUMPRODUCT($AD$21:$AG$21,AD83:AG83)+(COUNTIF($BX83,"*1*")*36))),0)</f>
        <v>0</v>
      </c>
      <c r="AI83" s="368"/>
      <c r="AJ83" s="75"/>
      <c r="AK83" s="75"/>
      <c r="AL83" s="75"/>
      <c r="AM83" s="69">
        <f>IF(SUM(AI83:AL83)&gt;0,(H83*36-(SUMPRODUCT($AI$21:$AL$21,AI83:AL83)+(COUNTIF($BX83,"*2*")*36))),0)</f>
        <v>0</v>
      </c>
      <c r="AN83" s="368"/>
      <c r="AO83" s="75"/>
      <c r="AP83" s="75"/>
      <c r="AQ83" s="75"/>
      <c r="AR83" s="69">
        <f>IF(SUM(AN83:AQ83)&gt;0,(I83*36-(SUMPRODUCT($AN$21:$AQ$21,AN83:AQ83)+(COUNTIF($BX83,"*3*")*36))),0)</f>
        <v>0</v>
      </c>
      <c r="AS83" s="368"/>
      <c r="AT83" s="75"/>
      <c r="AU83" s="75"/>
      <c r="AV83" s="75"/>
      <c r="AW83" s="69">
        <f>IF(SUM(AS83:AV83)&gt;0,(J83*36-(SUMPRODUCT($AS$21:$AV$21,AS83:AV83)+(COUNTIF($BX83,"*4*")*36))),0)</f>
        <v>0</v>
      </c>
      <c r="AX83" s="368"/>
      <c r="AY83" s="75"/>
      <c r="AZ83" s="75"/>
      <c r="BA83" s="75"/>
      <c r="BB83" s="69">
        <f>IF(SUM(AX83:BA83)&gt;0,(K83*36-(SUMPRODUCT($AX$21:$BA$21,AX83:BA83)+(COUNTIF($BX83,"*5*")*36))),0)</f>
        <v>0</v>
      </c>
      <c r="BC83" s="368"/>
      <c r="BD83" s="75"/>
      <c r="BE83" s="75"/>
      <c r="BF83" s="75"/>
      <c r="BG83" s="69">
        <f>IF(SUM(BC83:BF83)&gt;0,(L83*36-(SUMPRODUCT($BC$21:$BF$21,BC83:BF83)+(COUNTIF($BX83,"*6*")*36))),0)</f>
        <v>0</v>
      </c>
      <c r="BH83" s="368"/>
      <c r="BI83" s="75"/>
      <c r="BJ83" s="75"/>
      <c r="BK83" s="75"/>
      <c r="BL83" s="69">
        <f>IF(SUM(BH83:BK83)&gt;0,(N83*36-(SUMPRODUCT(#REF!,BH83:BK83)+(COUNTIF($BX83,"*7*")*36))),0)</f>
        <v>0</v>
      </c>
      <c r="BM83" s="368"/>
      <c r="BN83" s="75"/>
      <c r="BO83" s="75"/>
      <c r="BP83" s="75"/>
      <c r="BQ83" s="69">
        <f>IF(SUM(BM83:BP83)&gt;0,(F83*36-(SUMPRODUCT(#REF!,BM83:BP83)+(COUNTIF($BX83,"*8*")*36))),0)</f>
        <v>0</v>
      </c>
      <c r="BR83" s="103"/>
      <c r="BT83" s="103"/>
      <c r="BW83" s="33"/>
      <c r="BX83" s="88" t="str">
        <f t="shared" si="14"/>
        <v>0,</v>
      </c>
      <c r="BY83" s="88" t="str">
        <f t="shared" si="15"/>
        <v>0,</v>
      </c>
      <c r="BZ83" s="88" t="str">
        <f t="shared" si="16"/>
        <v>0,</v>
      </c>
      <c r="CA83" s="88" t="str">
        <f t="shared" si="17"/>
        <v>0,</v>
      </c>
      <c r="CB83" s="88" t="str">
        <f t="shared" si="18"/>
        <v>0,</v>
      </c>
      <c r="CC83" s="88" t="str">
        <f t="shared" si="19"/>
        <v>0,</v>
      </c>
    </row>
    <row r="84" spans="1:81" ht="11.25" customHeight="1">
      <c r="A84" s="54" t="str">
        <f>'Дисциплины+ЗЕ'!A67</f>
        <v>3Б</v>
      </c>
      <c r="B84" s="55">
        <f>'Дисциплины+ЗЕ'!B67</f>
        <v>4</v>
      </c>
      <c r="C84" s="299">
        <f>'Дисциплины+ЗЕ'!C67</f>
        <v>0</v>
      </c>
      <c r="D84" s="72">
        <v>0</v>
      </c>
      <c r="E84" s="61">
        <f>'Дисциплины+ЗЕ'!D67</f>
        <v>0</v>
      </c>
      <c r="F84" s="62">
        <f>SUM(G84:N84)</f>
        <v>0</v>
      </c>
      <c r="G84" s="581"/>
      <c r="H84" s="582"/>
      <c r="I84" s="582"/>
      <c r="J84" s="582"/>
      <c r="K84" s="582"/>
      <c r="L84" s="585"/>
      <c r="M84" s="588"/>
      <c r="N84" s="588"/>
      <c r="O84" s="66">
        <f t="shared" si="59"/>
        <v>0</v>
      </c>
      <c r="P84" s="80">
        <f t="shared" si="60"/>
        <v>0</v>
      </c>
      <c r="Q84" s="80">
        <f t="shared" si="61"/>
        <v>0</v>
      </c>
      <c r="R84" s="80">
        <f t="shared" si="54"/>
        <v>0</v>
      </c>
      <c r="S84" s="80">
        <f t="shared" si="55"/>
        <v>0</v>
      </c>
      <c r="T84" s="80">
        <f t="shared" si="56"/>
        <v>0</v>
      </c>
      <c r="U84" s="80">
        <f t="shared" si="57"/>
        <v>0</v>
      </c>
      <c r="V84" s="62">
        <f t="shared" si="58"/>
        <v>0</v>
      </c>
      <c r="W84" s="589"/>
      <c r="X84" s="590"/>
      <c r="Y84" s="590"/>
      <c r="Z84" s="590"/>
      <c r="AA84" s="590"/>
      <c r="AB84" s="590"/>
      <c r="AC84" s="594"/>
      <c r="AD84" s="367"/>
      <c r="AE84" s="75"/>
      <c r="AF84" s="75"/>
      <c r="AG84" s="75"/>
      <c r="AH84" s="69">
        <f>IF(SUM(AD84:AG84)&gt;0,(G84*36-(SUMPRODUCT($AD$21:$AG$21,AD84:AG84)+(COUNTIF($BX84,"*1*")*36))),0)</f>
        <v>0</v>
      </c>
      <c r="AI84" s="368"/>
      <c r="AJ84" s="75"/>
      <c r="AK84" s="75"/>
      <c r="AL84" s="75"/>
      <c r="AM84" s="69">
        <f>IF(SUM(AI84:AL84)&gt;0,(H84*36-(SUMPRODUCT($AI$21:$AL$21,AI84:AL84)+(COUNTIF($BX84,"*2*")*36))),0)</f>
        <v>0</v>
      </c>
      <c r="AN84" s="368"/>
      <c r="AO84" s="75"/>
      <c r="AP84" s="75"/>
      <c r="AQ84" s="75"/>
      <c r="AR84" s="69">
        <f>IF(SUM(AN84:AQ84)&gt;0,(I84*36-(SUMPRODUCT($AN$21:$AQ$21,AN84:AQ84)+(COUNTIF($BX84,"*3*")*36))),0)</f>
        <v>0</v>
      </c>
      <c r="AS84" s="368"/>
      <c r="AT84" s="75"/>
      <c r="AU84" s="75"/>
      <c r="AV84" s="75"/>
      <c r="AW84" s="69">
        <f>IF(SUM(AS84:AV84)&gt;0,(J84*36-(SUMPRODUCT($AS$21:$AV$21,AS84:AV84)+(COUNTIF($BX84,"*4*")*36))),0)</f>
        <v>0</v>
      </c>
      <c r="AX84" s="368"/>
      <c r="AY84" s="75"/>
      <c r="AZ84" s="75"/>
      <c r="BA84" s="75"/>
      <c r="BB84" s="69">
        <f>IF(SUM(AX84:BA84)&gt;0,(K84*36-(SUMPRODUCT($AX$21:$BA$21,AX84:BA84)+(COUNTIF($BX84,"*5*")*36))),0)</f>
        <v>0</v>
      </c>
      <c r="BC84" s="368"/>
      <c r="BD84" s="75"/>
      <c r="BE84" s="75"/>
      <c r="BF84" s="75"/>
      <c r="BG84" s="69">
        <f>IF(SUM(BC84:BF84)&gt;0,(L84*36-(SUMPRODUCT($BC$21:$BF$21,BC84:BF84)+(COUNTIF($BX84,"*6*")*36))),0)</f>
        <v>0</v>
      </c>
      <c r="BH84" s="368"/>
      <c r="BI84" s="75"/>
      <c r="BJ84" s="75"/>
      <c r="BK84" s="75"/>
      <c r="BL84" s="69">
        <f>IF(SUM(BH84:BK84)&gt;0,(N84*36-(SUMPRODUCT(#REF!,BH84:BK84)+(COUNTIF($BX84,"*7*")*36))),0)</f>
        <v>0</v>
      </c>
      <c r="BM84" s="368"/>
      <c r="BN84" s="75"/>
      <c r="BO84" s="75"/>
      <c r="BP84" s="75"/>
      <c r="BQ84" s="69">
        <f>IF(SUM(BM84:BP84)&gt;0,(F84*36-(SUMPRODUCT(#REF!,BM84:BP84)+(COUNTIF($BX84,"*8*")*36))),0)</f>
        <v>0</v>
      </c>
      <c r="BR84" s="103"/>
      <c r="BT84" s="103"/>
      <c r="BW84" s="33"/>
      <c r="BX84" s="88" t="str">
        <f t="shared" si="14"/>
        <v>0,</v>
      </c>
      <c r="BY84" s="88" t="str">
        <f t="shared" si="15"/>
        <v>0,</v>
      </c>
      <c r="BZ84" s="88" t="str">
        <f t="shared" si="16"/>
        <v>0,</v>
      </c>
      <c r="CA84" s="88" t="str">
        <f t="shared" si="17"/>
        <v>0,</v>
      </c>
      <c r="CB84" s="88" t="str">
        <f t="shared" si="18"/>
        <v>0,</v>
      </c>
      <c r="CC84" s="88" t="str">
        <f t="shared" si="19"/>
        <v>0,</v>
      </c>
    </row>
    <row r="85" spans="1:81" ht="12.75">
      <c r="A85" s="54" t="str">
        <f>'Дисциплины+ЗЕ'!A68</f>
        <v>3Б</v>
      </c>
      <c r="B85" s="55">
        <f>'Дисциплины+ЗЕ'!B68</f>
        <v>5</v>
      </c>
      <c r="C85" s="299">
        <f>'Дисциплины+ЗЕ'!C68</f>
        <v>0</v>
      </c>
      <c r="D85" s="72">
        <v>0</v>
      </c>
      <c r="E85" s="61">
        <f>'Дисциплины+ЗЕ'!D68</f>
        <v>0</v>
      </c>
      <c r="F85" s="62">
        <f>SUM(G85:N85)</f>
        <v>0</v>
      </c>
      <c r="G85" s="581"/>
      <c r="H85" s="582"/>
      <c r="I85" s="582"/>
      <c r="J85" s="582"/>
      <c r="K85" s="582"/>
      <c r="L85" s="585"/>
      <c r="M85" s="588"/>
      <c r="N85" s="588"/>
      <c r="O85" s="66">
        <f t="shared" si="59"/>
        <v>0</v>
      </c>
      <c r="P85" s="80">
        <f t="shared" si="60"/>
        <v>0</v>
      </c>
      <c r="Q85" s="80">
        <f t="shared" si="61"/>
        <v>0</v>
      </c>
      <c r="R85" s="80">
        <f t="shared" si="54"/>
        <v>0</v>
      </c>
      <c r="S85" s="80">
        <f t="shared" si="55"/>
        <v>0</v>
      </c>
      <c r="T85" s="80">
        <f t="shared" si="56"/>
        <v>0</v>
      </c>
      <c r="U85" s="80">
        <f t="shared" si="57"/>
        <v>0</v>
      </c>
      <c r="V85" s="62">
        <f t="shared" si="58"/>
        <v>0</v>
      </c>
      <c r="W85" s="589"/>
      <c r="X85" s="590"/>
      <c r="Y85" s="590"/>
      <c r="Z85" s="590"/>
      <c r="AA85" s="590"/>
      <c r="AB85" s="590"/>
      <c r="AC85" s="594"/>
      <c r="AD85" s="367"/>
      <c r="AE85" s="75"/>
      <c r="AF85" s="75"/>
      <c r="AG85" s="75"/>
      <c r="AH85" s="69">
        <f>IF(SUM(AD85:AG85)&gt;0,(G85*36-(SUMPRODUCT($AD$21:$AG$21,AD85:AG85)+(COUNTIF($BX85,"*1*")*36))),0)</f>
        <v>0</v>
      </c>
      <c r="AI85" s="368"/>
      <c r="AJ85" s="75"/>
      <c r="AK85" s="75"/>
      <c r="AL85" s="75"/>
      <c r="AM85" s="69">
        <f>IF(SUM(AI85:AL85)&gt;0,(H85*36-(SUMPRODUCT($AI$21:$AL$21,AI85:AL85)+(COUNTIF($BX85,"*2*")*36))),0)</f>
        <v>0</v>
      </c>
      <c r="AN85" s="368"/>
      <c r="AO85" s="75"/>
      <c r="AP85" s="75"/>
      <c r="AQ85" s="75"/>
      <c r="AR85" s="69">
        <f>IF(SUM(AN85:AQ85)&gt;0,(I85*36-(SUMPRODUCT($AN$21:$AQ$21,AN85:AQ85)+(COUNTIF($BX85,"*3*")*36))),0)</f>
        <v>0</v>
      </c>
      <c r="AS85" s="368"/>
      <c r="AT85" s="75"/>
      <c r="AU85" s="75"/>
      <c r="AV85" s="75"/>
      <c r="AW85" s="69">
        <f>IF(SUM(AS85:AV85)&gt;0,(J85*36-(SUMPRODUCT($AS$21:$AV$21,AS85:AV85)+(COUNTIF($BX85,"*4*")*36))),0)</f>
        <v>0</v>
      </c>
      <c r="AX85" s="368"/>
      <c r="AY85" s="75"/>
      <c r="AZ85" s="75"/>
      <c r="BA85" s="75"/>
      <c r="BB85" s="69">
        <f>IF(SUM(AX85:BA85)&gt;0,(K85*36-(SUMPRODUCT($AX$21:$BA$21,AX85:BA85)+(COUNTIF($BX85,"*5*")*36))),0)</f>
        <v>0</v>
      </c>
      <c r="BC85" s="368"/>
      <c r="BD85" s="75"/>
      <c r="BE85" s="75"/>
      <c r="BF85" s="75"/>
      <c r="BG85" s="69">
        <f>IF(SUM(BC85:BF85)&gt;0,(L85*36-(SUMPRODUCT($BC$21:$BF$21,BC85:BF85)+(COUNTIF($BX85,"*6*")*36))),0)</f>
        <v>0</v>
      </c>
      <c r="BH85" s="368"/>
      <c r="BI85" s="75"/>
      <c r="BJ85" s="75"/>
      <c r="BK85" s="75"/>
      <c r="BL85" s="69">
        <f>IF(SUM(BH85:BK85)&gt;0,(N85*36-(SUMPRODUCT(#REF!,BH85:BK85)+(COUNTIF($BX85,"*7*")*36))),0)</f>
        <v>0</v>
      </c>
      <c r="BM85" s="368"/>
      <c r="BN85" s="75"/>
      <c r="BO85" s="75"/>
      <c r="BP85" s="75"/>
      <c r="BQ85" s="69">
        <f>IF(SUM(BM85:BP85)&gt;0,(F85*36-(SUMPRODUCT(#REF!,BM85:BP85)+(COUNTIF($BX85,"*8*")*36))),0)</f>
        <v>0</v>
      </c>
      <c r="BR85" s="103"/>
      <c r="BT85" s="103"/>
      <c r="BW85" s="33"/>
      <c r="BX85" s="88" t="str">
        <f t="shared" si="14"/>
        <v>0,</v>
      </c>
      <c r="BY85" s="88" t="str">
        <f t="shared" si="15"/>
        <v>0,</v>
      </c>
      <c r="BZ85" s="88" t="str">
        <f t="shared" si="16"/>
        <v>0,</v>
      </c>
      <c r="CA85" s="88" t="str">
        <f t="shared" si="17"/>
        <v>0,</v>
      </c>
      <c r="CB85" s="88" t="str">
        <f t="shared" si="18"/>
        <v>0,</v>
      </c>
      <c r="CC85" s="88" t="str">
        <f t="shared" si="19"/>
        <v>0,</v>
      </c>
    </row>
    <row r="86" spans="1:81" ht="12.75">
      <c r="A86" s="54" t="str">
        <f>'Дисциплины+ЗЕ'!A69</f>
        <v>3Б</v>
      </c>
      <c r="B86" s="55">
        <f>'Дисциплины+ЗЕ'!B69</f>
        <v>6</v>
      </c>
      <c r="C86" s="299">
        <f>'Дисциплины+ЗЕ'!C69</f>
        <v>0</v>
      </c>
      <c r="D86" s="72">
        <v>0</v>
      </c>
      <c r="E86" s="61">
        <f>'Дисциплины+ЗЕ'!D69</f>
        <v>0</v>
      </c>
      <c r="F86" s="62">
        <f>SUM(G86:N86)</f>
        <v>0</v>
      </c>
      <c r="G86" s="581"/>
      <c r="H86" s="582"/>
      <c r="I86" s="582"/>
      <c r="J86" s="582"/>
      <c r="K86" s="582"/>
      <c r="L86" s="585"/>
      <c r="M86" s="588"/>
      <c r="N86" s="588"/>
      <c r="O86" s="66">
        <f t="shared" si="59"/>
        <v>0</v>
      </c>
      <c r="P86" s="80">
        <f t="shared" si="60"/>
        <v>0</v>
      </c>
      <c r="Q86" s="80">
        <f t="shared" si="61"/>
        <v>0</v>
      </c>
      <c r="R86" s="80">
        <f t="shared" si="54"/>
        <v>0</v>
      </c>
      <c r="S86" s="80">
        <f t="shared" si="55"/>
        <v>0</v>
      </c>
      <c r="T86" s="80">
        <f t="shared" si="56"/>
        <v>0</v>
      </c>
      <c r="U86" s="80">
        <f t="shared" si="57"/>
        <v>0</v>
      </c>
      <c r="V86" s="62">
        <f t="shared" si="58"/>
        <v>0</v>
      </c>
      <c r="W86" s="589"/>
      <c r="X86" s="590"/>
      <c r="Y86" s="590"/>
      <c r="Z86" s="590"/>
      <c r="AA86" s="590"/>
      <c r="AB86" s="590"/>
      <c r="AC86" s="594"/>
      <c r="AD86" s="367"/>
      <c r="AE86" s="75"/>
      <c r="AF86" s="75"/>
      <c r="AG86" s="75"/>
      <c r="AH86" s="69">
        <f>IF(SUM(AD86:AG86)&gt;0,(G86*36-(SUMPRODUCT($AD$21:$AG$21,AD86:AG86)+(COUNTIF($BX86,"*1*")*36))),0)</f>
        <v>0</v>
      </c>
      <c r="AI86" s="368"/>
      <c r="AJ86" s="75"/>
      <c r="AK86" s="75"/>
      <c r="AL86" s="75"/>
      <c r="AM86" s="69">
        <f>IF(SUM(AI86:AL86)&gt;0,(H86*36-(SUMPRODUCT($AI$21:$AL$21,AI86:AL86)+(COUNTIF($BX86,"*2*")*36))),0)</f>
        <v>0</v>
      </c>
      <c r="AN86" s="368"/>
      <c r="AO86" s="75"/>
      <c r="AP86" s="75"/>
      <c r="AQ86" s="75"/>
      <c r="AR86" s="69">
        <f>IF(SUM(AN86:AQ86)&gt;0,(I86*36-(SUMPRODUCT($AN$21:$AQ$21,AN86:AQ86)+(COUNTIF($BX86,"*3*")*36))),0)</f>
        <v>0</v>
      </c>
      <c r="AS86" s="368"/>
      <c r="AT86" s="75"/>
      <c r="AU86" s="75"/>
      <c r="AV86" s="75"/>
      <c r="AW86" s="69">
        <f>IF(SUM(AS86:AV86)&gt;0,(J86*36-(SUMPRODUCT($AS$21:$AV$21,AS86:AV86)+(COUNTIF($BX86,"*4*")*36))),0)</f>
        <v>0</v>
      </c>
      <c r="AX86" s="368"/>
      <c r="AY86" s="75"/>
      <c r="AZ86" s="75"/>
      <c r="BA86" s="75"/>
      <c r="BB86" s="69">
        <f>IF(SUM(AX86:BA86)&gt;0,(K86*36-(SUMPRODUCT($AX$21:$BA$21,AX86:BA86)+(COUNTIF($BX86,"*5*")*36))),0)</f>
        <v>0</v>
      </c>
      <c r="BC86" s="368"/>
      <c r="BD86" s="75"/>
      <c r="BE86" s="75"/>
      <c r="BF86" s="75"/>
      <c r="BG86" s="69">
        <f>IF(SUM(BC86:BF86)&gt;0,(L86*36-(SUMPRODUCT($BC$21:$BF$21,BC86:BF86)+(COUNTIF($BX86,"*6*")*36))),0)</f>
        <v>0</v>
      </c>
      <c r="BH86" s="368"/>
      <c r="BI86" s="75"/>
      <c r="BJ86" s="75"/>
      <c r="BK86" s="75"/>
      <c r="BL86" s="69">
        <f>IF(SUM(BH86:BK86)&gt;0,(N86*36-(SUMPRODUCT(#REF!,BH86:BK86)+(COUNTIF($BX86,"*7*")*36))),0)</f>
        <v>0</v>
      </c>
      <c r="BM86" s="368"/>
      <c r="BN86" s="75"/>
      <c r="BO86" s="75"/>
      <c r="BP86" s="75"/>
      <c r="BQ86" s="69">
        <f>IF(SUM(BM86:BP86)&gt;0,(F86*36-(SUMPRODUCT(#REF!,BM86:BP86)+(COUNTIF($BX86,"*8*")*36))),0)</f>
        <v>0</v>
      </c>
      <c r="BR86" s="103"/>
      <c r="BT86" s="103"/>
      <c r="BW86" s="33"/>
      <c r="BX86" s="88" t="str">
        <f t="shared" si="14"/>
        <v>0,</v>
      </c>
      <c r="BY86" s="88" t="str">
        <f t="shared" si="15"/>
        <v>0,</v>
      </c>
      <c r="BZ86" s="88" t="str">
        <f t="shared" si="16"/>
        <v>0,</v>
      </c>
      <c r="CA86" s="88" t="str">
        <f t="shared" si="17"/>
        <v>0,</v>
      </c>
      <c r="CB86" s="88" t="str">
        <f t="shared" si="18"/>
        <v>0,</v>
      </c>
      <c r="CC86" s="88" t="str">
        <f t="shared" si="19"/>
        <v>0,</v>
      </c>
    </row>
    <row r="87" spans="1:81" ht="12.75">
      <c r="A87" s="54" t="str">
        <f>'Дисциплины+ЗЕ'!A70</f>
        <v>3Б</v>
      </c>
      <c r="B87" s="55">
        <f>'Дисциплины+ЗЕ'!B70</f>
        <v>7</v>
      </c>
      <c r="C87" s="299">
        <f>'Дисциплины+ЗЕ'!C70</f>
        <v>0</v>
      </c>
      <c r="D87" s="72">
        <v>0</v>
      </c>
      <c r="E87" s="61">
        <f>'Дисциплины+ЗЕ'!D70</f>
        <v>0</v>
      </c>
      <c r="F87" s="62">
        <f>SUM(G87:N87)</f>
        <v>0</v>
      </c>
      <c r="G87" s="581"/>
      <c r="H87" s="582"/>
      <c r="I87" s="582"/>
      <c r="J87" s="582"/>
      <c r="K87" s="582"/>
      <c r="L87" s="585"/>
      <c r="M87" s="588"/>
      <c r="N87" s="588"/>
      <c r="O87" s="66">
        <f t="shared" si="59"/>
        <v>0</v>
      </c>
      <c r="P87" s="80">
        <f t="shared" si="60"/>
        <v>0</v>
      </c>
      <c r="Q87" s="80">
        <f t="shared" si="61"/>
        <v>0</v>
      </c>
      <c r="R87" s="80">
        <f t="shared" si="54"/>
        <v>0</v>
      </c>
      <c r="S87" s="80">
        <f t="shared" si="55"/>
        <v>0</v>
      </c>
      <c r="T87" s="80">
        <f t="shared" si="56"/>
        <v>0</v>
      </c>
      <c r="U87" s="80">
        <f t="shared" si="57"/>
        <v>0</v>
      </c>
      <c r="V87" s="62">
        <f t="shared" si="58"/>
        <v>0</v>
      </c>
      <c r="W87" s="589"/>
      <c r="X87" s="590"/>
      <c r="Y87" s="590"/>
      <c r="Z87" s="590"/>
      <c r="AA87" s="590"/>
      <c r="AB87" s="590"/>
      <c r="AC87" s="594"/>
      <c r="AD87" s="367"/>
      <c r="AE87" s="75"/>
      <c r="AF87" s="75"/>
      <c r="AG87" s="75"/>
      <c r="AH87" s="69">
        <f>IF(SUM(AD87:AG87)&gt;0,(G87*36-(SUMPRODUCT($AD$21:$AG$21,AD87:AG87)+(COUNTIF($BX87,"*1*")*36))),0)</f>
        <v>0</v>
      </c>
      <c r="AI87" s="368"/>
      <c r="AJ87" s="75"/>
      <c r="AK87" s="75"/>
      <c r="AL87" s="75"/>
      <c r="AM87" s="69">
        <f>IF(SUM(AI87:AL87)&gt;0,(H87*36-(SUMPRODUCT($AI$21:$AL$21,AI87:AL87)+(COUNTIF($BX87,"*2*")*36))),0)</f>
        <v>0</v>
      </c>
      <c r="AN87" s="368"/>
      <c r="AO87" s="75"/>
      <c r="AP87" s="75"/>
      <c r="AQ87" s="75"/>
      <c r="AR87" s="69">
        <f>IF(SUM(AN87:AQ87)&gt;0,(I87*36-(SUMPRODUCT($AN$21:$AQ$21,AN87:AQ87)+(COUNTIF($BX87,"*3*")*36))),0)</f>
        <v>0</v>
      </c>
      <c r="AS87" s="368"/>
      <c r="AT87" s="75"/>
      <c r="AU87" s="75"/>
      <c r="AV87" s="75"/>
      <c r="AW87" s="69">
        <f>IF(SUM(AS87:AV87)&gt;0,(J87*36-(SUMPRODUCT($AS$21:$AV$21,AS87:AV87)+(COUNTIF($BX87,"*4*")*36))),0)</f>
        <v>0</v>
      </c>
      <c r="AX87" s="368"/>
      <c r="AY87" s="75"/>
      <c r="AZ87" s="75"/>
      <c r="BA87" s="75"/>
      <c r="BB87" s="69">
        <f>IF(SUM(AX87:BA87)&gt;0,(K87*36-(SUMPRODUCT($AX$21:$BA$21,AX87:BA87)+(COUNTIF($BX87,"*5*")*36))),0)</f>
        <v>0</v>
      </c>
      <c r="BC87" s="368"/>
      <c r="BD87" s="75"/>
      <c r="BE87" s="75"/>
      <c r="BF87" s="75"/>
      <c r="BG87" s="69">
        <f>IF(SUM(BC87:BF87)&gt;0,(L87*36-(SUMPRODUCT($BC$21:$BF$21,BC87:BF87)+(COUNTIF($BX87,"*6*")*36))),0)</f>
        <v>0</v>
      </c>
      <c r="BH87" s="368"/>
      <c r="BI87" s="75"/>
      <c r="BJ87" s="75"/>
      <c r="BK87" s="75"/>
      <c r="BL87" s="69">
        <f>IF(SUM(BH87:BK87)&gt;0,(N87*36-(SUMPRODUCT(#REF!,BH87:BK87)+(COUNTIF($BX87,"*7*")*36))),0)</f>
        <v>0</v>
      </c>
      <c r="BM87" s="368"/>
      <c r="BN87" s="75"/>
      <c r="BO87" s="75"/>
      <c r="BP87" s="75"/>
      <c r="BQ87" s="69">
        <f>IF(SUM(BM87:BP87)&gt;0,(F87*36-(SUMPRODUCT(#REF!,BM87:BP87)+(COUNTIF($BX87,"*8*")*36))),0)</f>
        <v>0</v>
      </c>
      <c r="BR87" s="103"/>
      <c r="BT87" s="103"/>
      <c r="BW87" s="33"/>
      <c r="BX87" s="88" t="str">
        <f t="shared" si="14"/>
        <v>0,</v>
      </c>
      <c r="BY87" s="88" t="str">
        <f t="shared" si="15"/>
        <v>0,</v>
      </c>
      <c r="BZ87" s="88" t="str">
        <f t="shared" si="16"/>
        <v>0,</v>
      </c>
      <c r="CA87" s="88" t="str">
        <f t="shared" si="17"/>
        <v>0,</v>
      </c>
      <c r="CB87" s="88" t="str">
        <f t="shared" si="18"/>
        <v>0,</v>
      </c>
      <c r="CC87" s="88" t="str">
        <f t="shared" si="19"/>
        <v>0,</v>
      </c>
    </row>
    <row r="88" spans="1:81" ht="12.75">
      <c r="A88" s="54" t="str">
        <f>'Дисциплины+ЗЕ'!A71</f>
        <v>3Б</v>
      </c>
      <c r="B88" s="55">
        <f>'Дисциплины+ЗЕ'!B71</f>
        <v>8</v>
      </c>
      <c r="C88" s="299">
        <f>'Дисциплины+ЗЕ'!C71</f>
        <v>0</v>
      </c>
      <c r="D88" s="72">
        <v>0</v>
      </c>
      <c r="E88" s="61">
        <f>'Дисциплины+ЗЕ'!D71</f>
        <v>0</v>
      </c>
      <c r="F88" s="62">
        <f>SUM(G88:N88)</f>
        <v>0</v>
      </c>
      <c r="G88" s="581"/>
      <c r="H88" s="582"/>
      <c r="I88" s="582"/>
      <c r="J88" s="582"/>
      <c r="K88" s="582"/>
      <c r="L88" s="585"/>
      <c r="M88" s="588"/>
      <c r="N88" s="588"/>
      <c r="O88" s="66">
        <f t="shared" si="59"/>
        <v>0</v>
      </c>
      <c r="P88" s="80">
        <f t="shared" si="60"/>
        <v>0</v>
      </c>
      <c r="Q88" s="80">
        <f t="shared" si="61"/>
        <v>0</v>
      </c>
      <c r="R88" s="80">
        <f t="shared" si="54"/>
        <v>0</v>
      </c>
      <c r="S88" s="80">
        <f t="shared" si="55"/>
        <v>0</v>
      </c>
      <c r="T88" s="80">
        <f t="shared" si="56"/>
        <v>0</v>
      </c>
      <c r="U88" s="80">
        <f t="shared" si="57"/>
        <v>0</v>
      </c>
      <c r="V88" s="62">
        <f t="shared" si="58"/>
        <v>0</v>
      </c>
      <c r="W88" s="589"/>
      <c r="X88" s="590"/>
      <c r="Y88" s="590"/>
      <c r="Z88" s="590"/>
      <c r="AA88" s="590"/>
      <c r="AB88" s="590"/>
      <c r="AC88" s="594"/>
      <c r="AD88" s="367"/>
      <c r="AE88" s="75"/>
      <c r="AF88" s="75"/>
      <c r="AG88" s="75"/>
      <c r="AH88" s="69">
        <f>IF(SUM(AD88:AG88)&gt;0,(G88*36-(SUMPRODUCT($AD$21:$AG$21,AD88:AG88)+(COUNTIF($BX88,"*1*")*36))),0)</f>
        <v>0</v>
      </c>
      <c r="AI88" s="368"/>
      <c r="AJ88" s="75"/>
      <c r="AK88" s="75"/>
      <c r="AL88" s="75"/>
      <c r="AM88" s="69">
        <f>IF(SUM(AI88:AL88)&gt;0,(H88*36-(SUMPRODUCT($AI$21:$AL$21,AI88:AL88)+(COUNTIF($BX88,"*2*")*36))),0)</f>
        <v>0</v>
      </c>
      <c r="AN88" s="368"/>
      <c r="AO88" s="75"/>
      <c r="AP88" s="75"/>
      <c r="AQ88" s="75"/>
      <c r="AR88" s="69">
        <f>IF(SUM(AN88:AQ88)&gt;0,(I88*36-(SUMPRODUCT($AN$21:$AQ$21,AN88:AQ88)+(COUNTIF($BX88,"*3*")*36))),0)</f>
        <v>0</v>
      </c>
      <c r="AS88" s="368"/>
      <c r="AT88" s="75"/>
      <c r="AU88" s="75"/>
      <c r="AV88" s="75"/>
      <c r="AW88" s="69">
        <f>IF(SUM(AS88:AV88)&gt;0,(J88*36-(SUMPRODUCT($AS$21:$AV$21,AS88:AV88)+(COUNTIF($BX88,"*4*")*36))),0)</f>
        <v>0</v>
      </c>
      <c r="AX88" s="368"/>
      <c r="AY88" s="75"/>
      <c r="AZ88" s="75"/>
      <c r="BA88" s="75"/>
      <c r="BB88" s="69">
        <f>IF(SUM(AX88:BA88)&gt;0,(K88*36-(SUMPRODUCT($AX$21:$BA$21,AX88:BA88)+(COUNTIF($BX88,"*5*")*36))),0)</f>
        <v>0</v>
      </c>
      <c r="BC88" s="368"/>
      <c r="BD88" s="75"/>
      <c r="BE88" s="75"/>
      <c r="BF88" s="75"/>
      <c r="BG88" s="69">
        <f>IF(SUM(BC88:BF88)&gt;0,(L88*36-(SUMPRODUCT($BC$21:$BF$21,BC88:BF88)+(COUNTIF($BX88,"*6*")*36))),0)</f>
        <v>0</v>
      </c>
      <c r="BH88" s="368"/>
      <c r="BI88" s="75"/>
      <c r="BJ88" s="75"/>
      <c r="BK88" s="75"/>
      <c r="BL88" s="69">
        <f>IF(SUM(BH88:BK88)&gt;0,(N88*36-(SUMPRODUCT(#REF!,BH88:BK88)+(COUNTIF($BX88,"*7*")*36))),0)</f>
        <v>0</v>
      </c>
      <c r="BM88" s="368"/>
      <c r="BN88" s="75"/>
      <c r="BO88" s="75"/>
      <c r="BP88" s="75"/>
      <c r="BQ88" s="69">
        <f>IF(SUM(BM88:BP88)&gt;0,(F88*36-(SUMPRODUCT(#REF!,BM88:BP88)+(COUNTIF($BX88,"*8*")*36))),0)</f>
        <v>0</v>
      </c>
      <c r="BR88" s="103"/>
      <c r="BT88" s="103"/>
      <c r="BW88" s="33"/>
      <c r="BX88" s="88" t="str">
        <f t="shared" si="14"/>
        <v>0,</v>
      </c>
      <c r="BY88" s="88" t="str">
        <f t="shared" si="15"/>
        <v>0,</v>
      </c>
      <c r="BZ88" s="88" t="str">
        <f t="shared" si="16"/>
        <v>0,</v>
      </c>
      <c r="CA88" s="88" t="str">
        <f t="shared" si="17"/>
        <v>0,</v>
      </c>
      <c r="CB88" s="88" t="str">
        <f t="shared" si="18"/>
        <v>0,</v>
      </c>
      <c r="CC88" s="88" t="str">
        <f t="shared" si="19"/>
        <v>0,</v>
      </c>
    </row>
    <row r="89" spans="1:81" ht="12.75">
      <c r="A89" s="54" t="str">
        <f>'Дисциплины+ЗЕ'!A72</f>
        <v>3Б</v>
      </c>
      <c r="B89" s="55">
        <f>'Дисциплины+ЗЕ'!B72</f>
        <v>9</v>
      </c>
      <c r="C89" s="299">
        <f>'Дисциплины+ЗЕ'!C72</f>
        <v>0</v>
      </c>
      <c r="D89" s="72">
        <v>0</v>
      </c>
      <c r="E89" s="61">
        <f>'Дисциплины+ЗЕ'!D72</f>
        <v>0</v>
      </c>
      <c r="F89" s="62">
        <f>SUM(G89:N89)</f>
        <v>0</v>
      </c>
      <c r="G89" s="581"/>
      <c r="H89" s="582"/>
      <c r="I89" s="582"/>
      <c r="J89" s="582"/>
      <c r="K89" s="582"/>
      <c r="L89" s="585"/>
      <c r="M89" s="588"/>
      <c r="N89" s="588"/>
      <c r="O89" s="66">
        <f t="shared" si="59"/>
        <v>0</v>
      </c>
      <c r="P89" s="80">
        <f t="shared" si="60"/>
        <v>0</v>
      </c>
      <c r="Q89" s="80">
        <f t="shared" si="61"/>
        <v>0</v>
      </c>
      <c r="R89" s="80">
        <f t="shared" si="54"/>
        <v>0</v>
      </c>
      <c r="S89" s="80">
        <f t="shared" si="55"/>
        <v>0</v>
      </c>
      <c r="T89" s="80">
        <f t="shared" si="56"/>
        <v>0</v>
      </c>
      <c r="U89" s="80">
        <f t="shared" si="57"/>
        <v>0</v>
      </c>
      <c r="V89" s="62">
        <f t="shared" si="58"/>
        <v>0</v>
      </c>
      <c r="W89" s="589"/>
      <c r="X89" s="590"/>
      <c r="Y89" s="590"/>
      <c r="Z89" s="590"/>
      <c r="AA89" s="590"/>
      <c r="AB89" s="590"/>
      <c r="AC89" s="594"/>
      <c r="AD89" s="367"/>
      <c r="AE89" s="75"/>
      <c r="AF89" s="75"/>
      <c r="AG89" s="75"/>
      <c r="AH89" s="69">
        <f>IF(SUM(AD89:AG89)&gt;0,(G89*36-(SUMPRODUCT($AD$21:$AG$21,AD89:AG89)+(COUNTIF($BX89,"*1*")*36))),0)</f>
        <v>0</v>
      </c>
      <c r="AI89" s="368"/>
      <c r="AJ89" s="75"/>
      <c r="AK89" s="75"/>
      <c r="AL89" s="75"/>
      <c r="AM89" s="69">
        <f>IF(SUM(AI89:AL89)&gt;0,(H89*36-(SUMPRODUCT($AI$21:$AL$21,AI89:AL89)+(COUNTIF($BX89,"*2*")*36))),0)</f>
        <v>0</v>
      </c>
      <c r="AN89" s="368"/>
      <c r="AO89" s="75"/>
      <c r="AP89" s="75"/>
      <c r="AQ89" s="75"/>
      <c r="AR89" s="69">
        <f>IF(SUM(AN89:AQ89)&gt;0,(I89*36-(SUMPRODUCT($AN$21:$AQ$21,AN89:AQ89)+(COUNTIF($BX89,"*3*")*36))),0)</f>
        <v>0</v>
      </c>
      <c r="AS89" s="368"/>
      <c r="AT89" s="75"/>
      <c r="AU89" s="75"/>
      <c r="AV89" s="75"/>
      <c r="AW89" s="69">
        <f>IF(SUM(AS89:AV89)&gt;0,(J89*36-(SUMPRODUCT($AS$21:$AV$21,AS89:AV89)+(COUNTIF($BX89,"*4*")*36))),0)</f>
        <v>0</v>
      </c>
      <c r="AX89" s="368"/>
      <c r="AY89" s="75"/>
      <c r="AZ89" s="75"/>
      <c r="BA89" s="75"/>
      <c r="BB89" s="69">
        <f>IF(SUM(AX89:BA89)&gt;0,(K89*36-(SUMPRODUCT($AX$21:$BA$21,AX89:BA89)+(COUNTIF($BX89,"*5*")*36))),0)</f>
        <v>0</v>
      </c>
      <c r="BC89" s="368"/>
      <c r="BD89" s="75"/>
      <c r="BE89" s="75"/>
      <c r="BF89" s="75"/>
      <c r="BG89" s="69">
        <f>IF(SUM(BC89:BF89)&gt;0,(L89*36-(SUMPRODUCT($BC$21:$BF$21,BC89:BF89)+(COUNTIF($BX89,"*6*")*36))),0)</f>
        <v>0</v>
      </c>
      <c r="BH89" s="368"/>
      <c r="BI89" s="75"/>
      <c r="BJ89" s="75"/>
      <c r="BK89" s="75"/>
      <c r="BL89" s="69">
        <f>IF(SUM(BH89:BK89)&gt;0,(N89*36-(SUMPRODUCT(#REF!,BH89:BK89)+(COUNTIF($BX89,"*7*")*36))),0)</f>
        <v>0</v>
      </c>
      <c r="BM89" s="368"/>
      <c r="BN89" s="75"/>
      <c r="BO89" s="75"/>
      <c r="BP89" s="75"/>
      <c r="BQ89" s="69">
        <f>IF(SUM(BM89:BP89)&gt;0,(F89*36-(SUMPRODUCT(#REF!,BM89:BP89)+(COUNTIF($BX89,"*8*")*36))),0)</f>
        <v>0</v>
      </c>
      <c r="BR89" s="103"/>
      <c r="BT89" s="103"/>
      <c r="BW89" s="33"/>
      <c r="BX89" s="88" t="str">
        <f t="shared" si="14"/>
        <v>0,</v>
      </c>
      <c r="BY89" s="88" t="str">
        <f t="shared" si="15"/>
        <v>0,</v>
      </c>
      <c r="BZ89" s="88" t="str">
        <f t="shared" si="16"/>
        <v>0,</v>
      </c>
      <c r="CA89" s="88" t="str">
        <f t="shared" si="17"/>
        <v>0,</v>
      </c>
      <c r="CB89" s="88" t="str">
        <f t="shared" si="18"/>
        <v>0,</v>
      </c>
      <c r="CC89" s="88" t="str">
        <f t="shared" si="19"/>
        <v>0,</v>
      </c>
    </row>
    <row r="90" spans="1:81" ht="12.75">
      <c r="A90" s="54" t="str">
        <f>'Дисциплины+ЗЕ'!A73</f>
        <v>3Б</v>
      </c>
      <c r="B90" s="55">
        <f>'Дисциплины+ЗЕ'!B73</f>
        <v>10</v>
      </c>
      <c r="C90" s="299">
        <f>'Дисциплины+ЗЕ'!C73</f>
        <v>0</v>
      </c>
      <c r="D90" s="72">
        <v>0</v>
      </c>
      <c r="E90" s="61">
        <f>'Дисциплины+ЗЕ'!D73</f>
        <v>0</v>
      </c>
      <c r="F90" s="62">
        <f>SUM(G90:N90)</f>
        <v>0</v>
      </c>
      <c r="G90" s="581"/>
      <c r="H90" s="582"/>
      <c r="I90" s="582"/>
      <c r="J90" s="582"/>
      <c r="K90" s="582"/>
      <c r="L90" s="585"/>
      <c r="M90" s="588"/>
      <c r="N90" s="588"/>
      <c r="O90" s="66">
        <f t="shared" si="59"/>
        <v>0</v>
      </c>
      <c r="P90" s="80">
        <f t="shared" si="60"/>
        <v>0</v>
      </c>
      <c r="Q90" s="80">
        <f t="shared" si="61"/>
        <v>0</v>
      </c>
      <c r="R90" s="80">
        <f t="shared" si="54"/>
        <v>0</v>
      </c>
      <c r="S90" s="80">
        <f t="shared" si="55"/>
        <v>0</v>
      </c>
      <c r="T90" s="80">
        <f t="shared" si="56"/>
        <v>0</v>
      </c>
      <c r="U90" s="80">
        <f t="shared" si="57"/>
        <v>0</v>
      </c>
      <c r="V90" s="62">
        <f t="shared" si="58"/>
        <v>0</v>
      </c>
      <c r="W90" s="589"/>
      <c r="X90" s="590"/>
      <c r="Y90" s="590"/>
      <c r="Z90" s="590"/>
      <c r="AA90" s="590"/>
      <c r="AB90" s="590"/>
      <c r="AC90" s="594"/>
      <c r="AD90" s="367"/>
      <c r="AE90" s="75"/>
      <c r="AF90" s="75"/>
      <c r="AG90" s="75"/>
      <c r="AH90" s="69">
        <f>IF(SUM(AD90:AG90)&gt;0,(G90*36-(SUMPRODUCT($AD$21:$AG$21,AD90:AG90)+(COUNTIF($BX90,"*1*")*36))),0)</f>
        <v>0</v>
      </c>
      <c r="AI90" s="368"/>
      <c r="AJ90" s="75"/>
      <c r="AK90" s="75"/>
      <c r="AL90" s="75"/>
      <c r="AM90" s="69">
        <f>IF(SUM(AI90:AL90)&gt;0,(H90*36-(SUMPRODUCT($AI$21:$AL$21,AI90:AL90)+(COUNTIF($BX90,"*2*")*36))),0)</f>
        <v>0</v>
      </c>
      <c r="AN90" s="368"/>
      <c r="AO90" s="75"/>
      <c r="AP90" s="75"/>
      <c r="AQ90" s="75"/>
      <c r="AR90" s="69">
        <f>IF(SUM(AN90:AQ90)&gt;0,(I90*36-(SUMPRODUCT($AN$21:$AQ$21,AN90:AQ90)+(COUNTIF($BX90,"*3*")*36))),0)</f>
        <v>0</v>
      </c>
      <c r="AS90" s="368"/>
      <c r="AT90" s="75"/>
      <c r="AU90" s="75"/>
      <c r="AV90" s="75"/>
      <c r="AW90" s="69">
        <f>IF(SUM(AS90:AV90)&gt;0,(J90*36-(SUMPRODUCT($AS$21:$AV$21,AS90:AV90)+(COUNTIF($BX90,"*4*")*36))),0)</f>
        <v>0</v>
      </c>
      <c r="AX90" s="368"/>
      <c r="AY90" s="75"/>
      <c r="AZ90" s="75"/>
      <c r="BA90" s="75"/>
      <c r="BB90" s="69">
        <f>IF(SUM(AX90:BA90)&gt;0,(K90*36-(SUMPRODUCT($AX$21:$BA$21,AX90:BA90)+(COUNTIF($BX90,"*5*")*36))),0)</f>
        <v>0</v>
      </c>
      <c r="BC90" s="368"/>
      <c r="BD90" s="75"/>
      <c r="BE90" s="75"/>
      <c r="BF90" s="75"/>
      <c r="BG90" s="69">
        <f>IF(SUM(BC90:BF90)&gt;0,(L90*36-(SUMPRODUCT($BC$21:$BF$21,BC90:BF90)+(COUNTIF($BX90,"*6*")*36))),0)</f>
        <v>0</v>
      </c>
      <c r="BH90" s="368"/>
      <c r="BI90" s="75"/>
      <c r="BJ90" s="75"/>
      <c r="BK90" s="75"/>
      <c r="BL90" s="69">
        <f>IF(SUM(BH90:BK90)&gt;0,(N90*36-(SUMPRODUCT(#REF!,BH90:BK90)+(COUNTIF($BX90,"*7*")*36))),0)</f>
        <v>0</v>
      </c>
      <c r="BM90" s="368"/>
      <c r="BN90" s="75"/>
      <c r="BO90" s="75"/>
      <c r="BP90" s="75"/>
      <c r="BQ90" s="69">
        <f>IF(SUM(BM90:BP90)&gt;0,(F90*36-(SUMPRODUCT(#REF!,BM90:BP90)+(COUNTIF($BX90,"*8*")*36))),0)</f>
        <v>0</v>
      </c>
      <c r="BR90" s="103"/>
      <c r="BT90" s="103"/>
      <c r="BW90" s="33"/>
      <c r="BX90" s="88" t="str">
        <f t="shared" si="14"/>
        <v>0,</v>
      </c>
      <c r="BY90" s="88" t="str">
        <f t="shared" si="15"/>
        <v>0,</v>
      </c>
      <c r="BZ90" s="88" t="str">
        <f t="shared" si="16"/>
        <v>0,</v>
      </c>
      <c r="CA90" s="88" t="str">
        <f t="shared" si="17"/>
        <v>0,</v>
      </c>
      <c r="CB90" s="88" t="str">
        <f t="shared" si="18"/>
        <v>0,</v>
      </c>
      <c r="CC90" s="88" t="str">
        <f t="shared" si="19"/>
        <v>0,</v>
      </c>
    </row>
    <row r="91" spans="1:81" ht="12.75">
      <c r="A91" s="54" t="str">
        <f>'Дисциплины+ЗЕ'!A74</f>
        <v>3Б</v>
      </c>
      <c r="B91" s="55">
        <f>'Дисциплины+ЗЕ'!B74</f>
        <v>11</v>
      </c>
      <c r="C91" s="299">
        <f>'Дисциплины+ЗЕ'!C74</f>
        <v>0</v>
      </c>
      <c r="D91" s="72">
        <v>0</v>
      </c>
      <c r="E91" s="61">
        <f>'Дисциплины+ЗЕ'!D74</f>
        <v>0</v>
      </c>
      <c r="F91" s="62">
        <f>SUM(G91:N91)</f>
        <v>0</v>
      </c>
      <c r="G91" s="584"/>
      <c r="H91" s="583"/>
      <c r="I91" s="583"/>
      <c r="J91" s="583"/>
      <c r="K91" s="583"/>
      <c r="L91" s="586"/>
      <c r="M91" s="393"/>
      <c r="N91" s="393"/>
      <c r="O91" s="66">
        <f t="shared" si="59"/>
        <v>0</v>
      </c>
      <c r="P91" s="80">
        <f t="shared" si="60"/>
        <v>0</v>
      </c>
      <c r="Q91" s="80">
        <f t="shared" si="61"/>
        <v>0</v>
      </c>
      <c r="R91" s="80">
        <f t="shared" si="54"/>
        <v>0</v>
      </c>
      <c r="S91" s="80">
        <f t="shared" si="55"/>
        <v>0</v>
      </c>
      <c r="T91" s="80">
        <f t="shared" si="56"/>
        <v>0</v>
      </c>
      <c r="U91" s="80">
        <f t="shared" si="57"/>
        <v>0</v>
      </c>
      <c r="V91" s="62">
        <f t="shared" si="58"/>
        <v>0</v>
      </c>
      <c r="W91" s="593"/>
      <c r="X91" s="590"/>
      <c r="Y91" s="591"/>
      <c r="Z91" s="590"/>
      <c r="AA91" s="590"/>
      <c r="AB91" s="590"/>
      <c r="AC91" s="594"/>
      <c r="AD91" s="367"/>
      <c r="AE91" s="75"/>
      <c r="AF91" s="75"/>
      <c r="AG91" s="75"/>
      <c r="AH91" s="69">
        <f>IF(SUM(AD91:AG91)&gt;0,(G91*36-(SUMPRODUCT($AD$21:$AG$21,AD91:AG91)+(COUNTIF($BX91,"*1*")*36))),0)</f>
        <v>0</v>
      </c>
      <c r="AI91" s="368"/>
      <c r="AJ91" s="75"/>
      <c r="AK91" s="75"/>
      <c r="AL91" s="75"/>
      <c r="AM91" s="69">
        <f>IF(SUM(AI91:AL91)&gt;0,(H91*36-(SUMPRODUCT($AI$21:$AL$21,AI91:AL91)+(COUNTIF($BX91,"*2*")*36))),0)</f>
        <v>0</v>
      </c>
      <c r="AN91" s="368"/>
      <c r="AO91" s="75"/>
      <c r="AP91" s="75"/>
      <c r="AQ91" s="75"/>
      <c r="AR91" s="69">
        <f>IF(SUM(AN91:AQ91)&gt;0,(I91*36-(SUMPRODUCT($AN$21:$AQ$21,AN91:AQ91)+(COUNTIF($BX91,"*3*")*36))),0)</f>
        <v>0</v>
      </c>
      <c r="AS91" s="368"/>
      <c r="AT91" s="75"/>
      <c r="AU91" s="75"/>
      <c r="AV91" s="75"/>
      <c r="AW91" s="69">
        <f>IF(SUM(AS91:AV91)&gt;0,(J91*36-(SUMPRODUCT($AS$21:$AV$21,AS91:AV91)+(COUNTIF($BX91,"*4*")*36))),0)</f>
        <v>0</v>
      </c>
      <c r="AX91" s="368"/>
      <c r="AY91" s="75"/>
      <c r="AZ91" s="75"/>
      <c r="BA91" s="75"/>
      <c r="BB91" s="69">
        <f>IF(SUM(AX91:BA91)&gt;0,(K91*36-(SUMPRODUCT($AX$21:$BA$21,AX91:BA91)+(COUNTIF($BX91,"*5*")*36))),0)</f>
        <v>0</v>
      </c>
      <c r="BC91" s="368"/>
      <c r="BD91" s="75"/>
      <c r="BE91" s="75"/>
      <c r="BF91" s="75"/>
      <c r="BG91" s="69">
        <f>IF(SUM(BC91:BF91)&gt;0,(L91*36-(SUMPRODUCT($BC$21:$BF$21,BC91:BF91)+(COUNTIF($BX91,"*6*")*36))),0)</f>
        <v>0</v>
      </c>
      <c r="BH91" s="368"/>
      <c r="BI91" s="75"/>
      <c r="BJ91" s="75"/>
      <c r="BK91" s="75"/>
      <c r="BL91" s="69">
        <f>IF(SUM(BH91:BK91)&gt;0,(N91*36-(SUMPRODUCT(#REF!,BH91:BK91)+(COUNTIF($BX91,"*7*")*36))),0)</f>
        <v>0</v>
      </c>
      <c r="BM91" s="368"/>
      <c r="BN91" s="75"/>
      <c r="BO91" s="75"/>
      <c r="BP91" s="75"/>
      <c r="BQ91" s="69">
        <f>IF(SUM(BM91:BP91)&gt;0,(F91*36-(SUMPRODUCT(#REF!,BM91:BP91)+(COUNTIF($BX91,"*8*")*36))),0)</f>
        <v>0</v>
      </c>
      <c r="BR91" s="103"/>
      <c r="BT91" s="103"/>
      <c r="BW91" s="33"/>
      <c r="BX91" s="88" t="str">
        <f t="shared" si="14"/>
        <v>0,</v>
      </c>
      <c r="BY91" s="88" t="str">
        <f t="shared" si="15"/>
        <v>0,</v>
      </c>
      <c r="BZ91" s="88" t="str">
        <f t="shared" si="16"/>
        <v>0,</v>
      </c>
      <c r="CA91" s="88" t="str">
        <f t="shared" si="17"/>
        <v>0,</v>
      </c>
      <c r="CB91" s="88" t="str">
        <f t="shared" si="18"/>
        <v>0,</v>
      </c>
      <c r="CC91" s="88" t="str">
        <f t="shared" si="19"/>
        <v>0,</v>
      </c>
    </row>
    <row r="92" spans="1:81" ht="12.75">
      <c r="A92" s="54" t="str">
        <f>'Дисциплины+ЗЕ'!A75</f>
        <v>3Б</v>
      </c>
      <c r="B92" s="55">
        <f>'Дисциплины+ЗЕ'!B75</f>
        <v>12</v>
      </c>
      <c r="C92" s="299">
        <f>'Дисциплины+ЗЕ'!C75</f>
        <v>0</v>
      </c>
      <c r="D92" s="72">
        <v>0</v>
      </c>
      <c r="E92" s="61">
        <f>'Дисциплины+ЗЕ'!D75</f>
        <v>0</v>
      </c>
      <c r="F92" s="62">
        <f>SUM(G92:N92)</f>
        <v>0</v>
      </c>
      <c r="G92" s="584"/>
      <c r="H92" s="583"/>
      <c r="I92" s="583"/>
      <c r="J92" s="583"/>
      <c r="K92" s="583"/>
      <c r="L92" s="586"/>
      <c r="M92" s="393"/>
      <c r="N92" s="393"/>
      <c r="O92" s="66">
        <f t="shared" si="59"/>
        <v>0</v>
      </c>
      <c r="P92" s="80">
        <f t="shared" si="60"/>
        <v>0</v>
      </c>
      <c r="Q92" s="80">
        <f t="shared" si="61"/>
        <v>0</v>
      </c>
      <c r="R92" s="80">
        <f t="shared" si="54"/>
        <v>0</v>
      </c>
      <c r="S92" s="80">
        <f t="shared" si="55"/>
        <v>0</v>
      </c>
      <c r="T92" s="80">
        <f t="shared" si="56"/>
        <v>0</v>
      </c>
      <c r="U92" s="80">
        <f t="shared" si="57"/>
        <v>0</v>
      </c>
      <c r="V92" s="62">
        <f t="shared" si="58"/>
        <v>0</v>
      </c>
      <c r="W92" s="593"/>
      <c r="X92" s="590"/>
      <c r="Y92" s="591"/>
      <c r="Z92" s="590"/>
      <c r="AA92" s="590"/>
      <c r="AB92" s="590"/>
      <c r="AC92" s="594"/>
      <c r="AD92" s="367"/>
      <c r="AE92" s="75"/>
      <c r="AF92" s="75"/>
      <c r="AG92" s="75"/>
      <c r="AH92" s="69">
        <f>IF(SUM(AD92:AG92)&gt;0,(G92*36-(SUMPRODUCT($AD$21:$AG$21,AD92:AG92)+(COUNTIF($BX92,"*1*")*36))),0)</f>
        <v>0</v>
      </c>
      <c r="AI92" s="368"/>
      <c r="AJ92" s="75"/>
      <c r="AK92" s="75"/>
      <c r="AL92" s="75"/>
      <c r="AM92" s="69">
        <f>IF(SUM(AI92:AL92)&gt;0,(H92*36-(SUMPRODUCT($AI$21:$AL$21,AI92:AL92)+(COUNTIF($BX92,"*2*")*36))),0)</f>
        <v>0</v>
      </c>
      <c r="AN92" s="368"/>
      <c r="AO92" s="75"/>
      <c r="AP92" s="75"/>
      <c r="AQ92" s="75"/>
      <c r="AR92" s="69">
        <f>IF(SUM(AN92:AQ92)&gt;0,(I92*36-(SUMPRODUCT($AN$21:$AQ$21,AN92:AQ92)+(COUNTIF($BX92,"*3*")*36))),0)</f>
        <v>0</v>
      </c>
      <c r="AS92" s="368"/>
      <c r="AT92" s="75"/>
      <c r="AU92" s="75"/>
      <c r="AV92" s="75"/>
      <c r="AW92" s="69">
        <f>IF(SUM(AS92:AV92)&gt;0,(J92*36-(SUMPRODUCT($AS$21:$AV$21,AS92:AV92)+(COUNTIF($BX92,"*4*")*36))),0)</f>
        <v>0</v>
      </c>
      <c r="AX92" s="368"/>
      <c r="AY92" s="75"/>
      <c r="AZ92" s="75"/>
      <c r="BA92" s="75"/>
      <c r="BB92" s="69">
        <f>IF(SUM(AX92:BA92)&gt;0,(K92*36-(SUMPRODUCT($AX$21:$BA$21,AX92:BA92)+(COUNTIF($BX92,"*5*")*36))),0)</f>
        <v>0</v>
      </c>
      <c r="BC92" s="368"/>
      <c r="BD92" s="75"/>
      <c r="BE92" s="75"/>
      <c r="BF92" s="75"/>
      <c r="BG92" s="69">
        <f>IF(SUM(BC92:BF92)&gt;0,(L92*36-(SUMPRODUCT($BC$21:$BF$21,BC92:BF92)+(COUNTIF($BX92,"*6*")*36))),0)</f>
        <v>0</v>
      </c>
      <c r="BH92" s="368"/>
      <c r="BI92" s="75"/>
      <c r="BJ92" s="75"/>
      <c r="BK92" s="75"/>
      <c r="BL92" s="69">
        <f>IF(SUM(BH92:BK92)&gt;0,(N92*36-(SUMPRODUCT(#REF!,BH92:BK92)+(COUNTIF($BX92,"*7*")*36))),0)</f>
        <v>0</v>
      </c>
      <c r="BM92" s="368"/>
      <c r="BN92" s="75"/>
      <c r="BO92" s="75"/>
      <c r="BP92" s="75"/>
      <c r="BQ92" s="69">
        <f>IF(SUM(BM92:BP92)&gt;0,(F92*36-(SUMPRODUCT(#REF!,BM92:BP92)+(COUNTIF($BX92,"*8*")*36))),0)</f>
        <v>0</v>
      </c>
      <c r="BR92" s="103"/>
      <c r="BT92" s="103"/>
      <c r="BW92" s="33"/>
      <c r="BX92" s="88" t="str">
        <f t="shared" si="14"/>
        <v>0,</v>
      </c>
      <c r="BY92" s="88" t="str">
        <f t="shared" si="15"/>
        <v>0,</v>
      </c>
      <c r="BZ92" s="88" t="str">
        <f t="shared" si="16"/>
        <v>0,</v>
      </c>
      <c r="CA92" s="88" t="str">
        <f t="shared" si="17"/>
        <v>0,</v>
      </c>
      <c r="CB92" s="88" t="str">
        <f t="shared" si="18"/>
        <v>0,</v>
      </c>
      <c r="CC92" s="88" t="str">
        <f t="shared" si="19"/>
        <v>0,</v>
      </c>
    </row>
    <row r="93" spans="1:82" s="6" customFormat="1" ht="12.75">
      <c r="A93" s="54" t="str">
        <f>'Дисциплины+ЗЕ'!A76</f>
        <v>3Б</v>
      </c>
      <c r="B93" s="55">
        <f>'Дисциплины+ЗЕ'!B76</f>
        <v>13</v>
      </c>
      <c r="C93" s="299">
        <f>'Дисциплины+ЗЕ'!C76</f>
        <v>0</v>
      </c>
      <c r="D93" s="72">
        <v>0</v>
      </c>
      <c r="E93" s="61">
        <f>'Дисциплины+ЗЕ'!D76</f>
        <v>0</v>
      </c>
      <c r="F93" s="62">
        <f>SUM(G93:N93)</f>
        <v>0</v>
      </c>
      <c r="G93" s="584"/>
      <c r="H93" s="583"/>
      <c r="I93" s="583"/>
      <c r="J93" s="583"/>
      <c r="K93" s="583"/>
      <c r="L93" s="586"/>
      <c r="M93" s="393"/>
      <c r="N93" s="393"/>
      <c r="O93" s="66">
        <f>36*E93</f>
        <v>0</v>
      </c>
      <c r="P93" s="80">
        <f>SUM(R93:V93)</f>
        <v>0</v>
      </c>
      <c r="Q93" s="80">
        <f>SUM(R93:U93)</f>
        <v>0</v>
      </c>
      <c r="R93" s="80">
        <f t="shared" si="54"/>
        <v>0</v>
      </c>
      <c r="S93" s="80">
        <f t="shared" si="55"/>
        <v>0</v>
      </c>
      <c r="T93" s="80">
        <f t="shared" si="56"/>
        <v>0</v>
      </c>
      <c r="U93" s="80">
        <f t="shared" si="57"/>
        <v>0</v>
      </c>
      <c r="V93" s="62">
        <f t="shared" si="58"/>
        <v>0</v>
      </c>
      <c r="W93" s="593"/>
      <c r="X93" s="590"/>
      <c r="Y93" s="591"/>
      <c r="Z93" s="590"/>
      <c r="AA93" s="590"/>
      <c r="AB93" s="590"/>
      <c r="AC93" s="594"/>
      <c r="AD93" s="367"/>
      <c r="AE93" s="75"/>
      <c r="AF93" s="75"/>
      <c r="AG93" s="75"/>
      <c r="AH93" s="69">
        <f>IF(SUM(AD93:AG93)&gt;0,(G93*36-(SUMPRODUCT($AD$21:$AG$21,AD93:AG93)+(COUNTIF($BX93,"*1*")*36))),0)</f>
        <v>0</v>
      </c>
      <c r="AI93" s="368"/>
      <c r="AJ93" s="75"/>
      <c r="AK93" s="75"/>
      <c r="AL93" s="75"/>
      <c r="AM93" s="69">
        <f>IF(SUM(AI93:AL93)&gt;0,(H93*36-(SUMPRODUCT($AI$21:$AL$21,AI93:AL93)+(COUNTIF($BX93,"*2*")*36))),0)</f>
        <v>0</v>
      </c>
      <c r="AN93" s="368"/>
      <c r="AO93" s="75"/>
      <c r="AP93" s="75"/>
      <c r="AQ93" s="75"/>
      <c r="AR93" s="69">
        <f>IF(SUM(AN93:AQ93)&gt;0,(I93*36-(SUMPRODUCT($AN$21:$AQ$21,AN93:AQ93)+(COUNTIF($BX93,"*3*")*36))),0)</f>
        <v>0</v>
      </c>
      <c r="AS93" s="368"/>
      <c r="AT93" s="75"/>
      <c r="AU93" s="75"/>
      <c r="AV93" s="75"/>
      <c r="AW93" s="69">
        <f>IF(SUM(AS93:AV93)&gt;0,(J93*36-(SUMPRODUCT($AS$21:$AV$21,AS93:AV93)+(COUNTIF($BX93,"*4*")*36))),0)</f>
        <v>0</v>
      </c>
      <c r="AX93" s="368"/>
      <c r="AY93" s="75"/>
      <c r="AZ93" s="75"/>
      <c r="BA93" s="75"/>
      <c r="BB93" s="69">
        <f>IF(SUM(AX93:BA93)&gt;0,(K93*36-(SUMPRODUCT($AX$21:$BA$21,AX93:BA93)+(COUNTIF($BX93,"*5*")*36))),0)</f>
        <v>0</v>
      </c>
      <c r="BC93" s="368"/>
      <c r="BD93" s="75"/>
      <c r="BE93" s="75"/>
      <c r="BF93" s="75"/>
      <c r="BG93" s="69">
        <f>IF(SUM(BC93:BF93)&gt;0,(L93*36-(SUMPRODUCT($BC$21:$BF$21,BC93:BF93)+(COUNTIF($BX93,"*6*")*36))),0)</f>
        <v>0</v>
      </c>
      <c r="BH93" s="368"/>
      <c r="BI93" s="75"/>
      <c r="BJ93" s="75"/>
      <c r="BK93" s="75"/>
      <c r="BL93" s="69">
        <f>IF(SUM(BH93:BK93)&gt;0,(N93*36-(SUMPRODUCT(#REF!,BH93:BK93)+(COUNTIF($BX93,"*7*")*36))),0)</f>
        <v>0</v>
      </c>
      <c r="BM93" s="368"/>
      <c r="BN93" s="75"/>
      <c r="BO93" s="75"/>
      <c r="BP93" s="75"/>
      <c r="BQ93" s="69">
        <f>IF(SUM(BM93:BP93)&gt;0,(F93*36-(SUMPRODUCT(#REF!,BM93:BP93)+(COUNTIF($BX93,"*8*")*36))),0)</f>
        <v>0</v>
      </c>
      <c r="BR93" s="103"/>
      <c r="BS93" s="70"/>
      <c r="BT93" s="103"/>
      <c r="BU93" s="70"/>
      <c r="BV93" s="70"/>
      <c r="BW93" s="33"/>
      <c r="BX93" s="88" t="str">
        <f t="shared" si="14"/>
        <v>0,</v>
      </c>
      <c r="BY93" s="88" t="str">
        <f t="shared" si="15"/>
        <v>0,</v>
      </c>
      <c r="BZ93" s="88" t="str">
        <f t="shared" si="16"/>
        <v>0,</v>
      </c>
      <c r="CA93" s="88" t="str">
        <f t="shared" si="17"/>
        <v>0,</v>
      </c>
      <c r="CB93" s="88" t="str">
        <f t="shared" si="18"/>
        <v>0,</v>
      </c>
      <c r="CC93" s="88" t="str">
        <f t="shared" si="19"/>
        <v>0,</v>
      </c>
      <c r="CD93" s="33"/>
    </row>
    <row r="94" spans="1:82" s="6" customFormat="1" ht="12.75">
      <c r="A94" s="54" t="str">
        <f>'Дисциплины+ЗЕ'!A82</f>
        <v>3Б</v>
      </c>
      <c r="B94" s="55">
        <f>'Дисциплины+ЗЕ'!B77</f>
        <v>14</v>
      </c>
      <c r="C94" s="299">
        <f>'Дисциплины+ЗЕ'!C77</f>
        <v>0</v>
      </c>
      <c r="D94" s="72">
        <v>0</v>
      </c>
      <c r="E94" s="61">
        <f>'Дисциплины+ЗЕ'!D77</f>
        <v>0</v>
      </c>
      <c r="F94" s="62">
        <f>SUM(G94:N94)</f>
        <v>0</v>
      </c>
      <c r="G94" s="584"/>
      <c r="H94" s="583"/>
      <c r="I94" s="583"/>
      <c r="J94" s="583"/>
      <c r="K94" s="583"/>
      <c r="L94" s="586"/>
      <c r="M94" s="393"/>
      <c r="N94" s="393"/>
      <c r="O94" s="66">
        <f t="shared" si="59"/>
        <v>0</v>
      </c>
      <c r="P94" s="80">
        <f t="shared" si="60"/>
        <v>0</v>
      </c>
      <c r="Q94" s="80">
        <f t="shared" si="61"/>
        <v>0</v>
      </c>
      <c r="R94" s="80">
        <f t="shared" si="54"/>
        <v>0</v>
      </c>
      <c r="S94" s="80">
        <f t="shared" si="55"/>
        <v>0</v>
      </c>
      <c r="T94" s="80">
        <f t="shared" si="56"/>
        <v>0</v>
      </c>
      <c r="U94" s="80">
        <f t="shared" si="57"/>
        <v>0</v>
      </c>
      <c r="V94" s="62">
        <f t="shared" si="58"/>
        <v>0</v>
      </c>
      <c r="W94" s="593"/>
      <c r="X94" s="590"/>
      <c r="Y94" s="591"/>
      <c r="Z94" s="590"/>
      <c r="AA94" s="590"/>
      <c r="AB94" s="590"/>
      <c r="AC94" s="594"/>
      <c r="AD94" s="367"/>
      <c r="AE94" s="75"/>
      <c r="AF94" s="75"/>
      <c r="AG94" s="75"/>
      <c r="AH94" s="69">
        <f>IF(SUM(AD94:AG94)&gt;0,(G94*36-(SUMPRODUCT($AD$21:$AG$21,AD94:AG94)+(COUNTIF($BX94,"*1*")*36))),0)</f>
        <v>0</v>
      </c>
      <c r="AI94" s="368"/>
      <c r="AJ94" s="75"/>
      <c r="AK94" s="75"/>
      <c r="AL94" s="75"/>
      <c r="AM94" s="69">
        <f>IF(SUM(AI94:AL94)&gt;0,(H94*36-(SUMPRODUCT($AI$21:$AL$21,AI94:AL94)+(COUNTIF($BX94,"*2*")*36))),0)</f>
        <v>0</v>
      </c>
      <c r="AN94" s="368"/>
      <c r="AO94" s="75"/>
      <c r="AP94" s="75"/>
      <c r="AQ94" s="75"/>
      <c r="AR94" s="69">
        <f>IF(SUM(AN94:AQ94)&gt;0,(I94*36-(SUMPRODUCT($AN$21:$AQ$21,AN94:AQ94)+(COUNTIF($BX94,"*3*")*36))),0)</f>
        <v>0</v>
      </c>
      <c r="AS94" s="368"/>
      <c r="AT94" s="75"/>
      <c r="AU94" s="75"/>
      <c r="AV94" s="75"/>
      <c r="AW94" s="69">
        <f>IF(SUM(AS94:AV94)&gt;0,(J94*36-(SUMPRODUCT($AS$21:$AV$21,AS94:AV94)+(COUNTIF($BX94,"*4*")*36))),0)</f>
        <v>0</v>
      </c>
      <c r="AX94" s="368"/>
      <c r="AY94" s="75"/>
      <c r="AZ94" s="75"/>
      <c r="BA94" s="75"/>
      <c r="BB94" s="69">
        <f>IF(SUM(AX94:BA94)&gt;0,(K94*36-(SUMPRODUCT($AX$21:$BA$21,AX94:BA94)+(COUNTIF($BX94,"*5*")*36))),0)</f>
        <v>0</v>
      </c>
      <c r="BC94" s="368"/>
      <c r="BD94" s="75"/>
      <c r="BE94" s="75"/>
      <c r="BF94" s="75"/>
      <c r="BG94" s="69">
        <f>IF(SUM(BC94:BF94)&gt;0,(L94*36-(SUMPRODUCT($BC$21:$BF$21,BC94:BF94)+(COUNTIF($BX94,"*6*")*36))),0)</f>
        <v>0</v>
      </c>
      <c r="BH94" s="368"/>
      <c r="BI94" s="75"/>
      <c r="BJ94" s="75"/>
      <c r="BK94" s="75"/>
      <c r="BL94" s="69">
        <f>IF(SUM(BH94:BK94)&gt;0,(N94*36-(SUMPRODUCT(#REF!,BH94:BK94)+(COUNTIF($BX94,"*7*")*36))),0)</f>
        <v>0</v>
      </c>
      <c r="BM94" s="368"/>
      <c r="BN94" s="75"/>
      <c r="BO94" s="75"/>
      <c r="BP94" s="75"/>
      <c r="BQ94" s="69">
        <f>IF(SUM(BM94:BP94)&gt;0,(F94*36-(SUMPRODUCT(#REF!,BM94:BP94)+(COUNTIF($BX94,"*8*")*36))),0)</f>
        <v>0</v>
      </c>
      <c r="BR94" s="103"/>
      <c r="BS94" s="70"/>
      <c r="BT94" s="103"/>
      <c r="BU94" s="70"/>
      <c r="BV94" s="70"/>
      <c r="BW94" s="33"/>
      <c r="BX94" s="88" t="str">
        <f aca="true" t="shared" si="62" ref="BX94:BX104">TEXT(W94,"0,")</f>
        <v>0,</v>
      </c>
      <c r="BY94" s="88" t="str">
        <f aca="true" t="shared" si="63" ref="BY94:BY104">TEXT(X94,"0,")</f>
        <v>0,</v>
      </c>
      <c r="BZ94" s="88" t="str">
        <f aca="true" t="shared" si="64" ref="BZ94:BZ104">TEXT(Y94,"0,")</f>
        <v>0,</v>
      </c>
      <c r="CA94" s="88" t="str">
        <f aca="true" t="shared" si="65" ref="CA94:CA104">TEXT(Z94,"0,")</f>
        <v>0,</v>
      </c>
      <c r="CB94" s="88" t="str">
        <f aca="true" t="shared" si="66" ref="CB94:CB104">TEXT(AA94,"0,")</f>
        <v>0,</v>
      </c>
      <c r="CC94" s="88" t="str">
        <f aca="true" t="shared" si="67" ref="CC94:CC104">TEXT(AC94,"0,")</f>
        <v>0,</v>
      </c>
      <c r="CD94" s="33"/>
    </row>
    <row r="95" spans="1:82" s="6" customFormat="1" ht="12.75">
      <c r="A95" s="54" t="str">
        <f>'Дисциплины+ЗЕ'!A78</f>
        <v>3Б</v>
      </c>
      <c r="B95" s="55">
        <f>'Дисциплины+ЗЕ'!B78</f>
        <v>15</v>
      </c>
      <c r="C95" s="299">
        <f>'Дисциплины+ЗЕ'!C78</f>
        <v>0</v>
      </c>
      <c r="D95" s="72">
        <v>0</v>
      </c>
      <c r="E95" s="61">
        <f>'Дисциплины+ЗЕ'!D78</f>
        <v>0</v>
      </c>
      <c r="F95" s="62">
        <f>SUM(G95:N95)</f>
        <v>0</v>
      </c>
      <c r="G95" s="392"/>
      <c r="H95" s="393"/>
      <c r="I95" s="393"/>
      <c r="J95" s="393"/>
      <c r="K95" s="393"/>
      <c r="L95" s="587"/>
      <c r="M95" s="393"/>
      <c r="N95" s="393"/>
      <c r="O95" s="66">
        <f aca="true" t="shared" si="68" ref="O95:O100">36*E95</f>
        <v>0</v>
      </c>
      <c r="P95" s="80">
        <f aca="true" t="shared" si="69" ref="P95:P100">SUM(R95:V95)</f>
        <v>0</v>
      </c>
      <c r="Q95" s="80">
        <f aca="true" t="shared" si="70" ref="Q95:Q100">SUM(R95:U95)</f>
        <v>0</v>
      </c>
      <c r="R95" s="80">
        <f t="shared" si="54"/>
        <v>0</v>
      </c>
      <c r="S95" s="80">
        <f t="shared" si="55"/>
        <v>0</v>
      </c>
      <c r="T95" s="80">
        <f t="shared" si="56"/>
        <v>0</v>
      </c>
      <c r="U95" s="80">
        <f t="shared" si="57"/>
        <v>0</v>
      </c>
      <c r="V95" s="62">
        <f t="shared" si="58"/>
        <v>0</v>
      </c>
      <c r="W95" s="217"/>
      <c r="X95" s="16"/>
      <c r="Y95" s="78"/>
      <c r="Z95" s="16"/>
      <c r="AA95" s="16"/>
      <c r="AB95" s="16"/>
      <c r="AC95" s="19"/>
      <c r="AD95" s="367"/>
      <c r="AE95" s="75"/>
      <c r="AF95" s="75"/>
      <c r="AG95" s="75"/>
      <c r="AH95" s="69">
        <f>IF(SUM(AD95:AG95)&gt;0,(G95*36-(SUMPRODUCT($AD$21:$AG$21,AD95:AG95)+(COUNTIF($BX95,"*1*")*36))),0)</f>
        <v>0</v>
      </c>
      <c r="AI95" s="368"/>
      <c r="AJ95" s="75"/>
      <c r="AK95" s="75"/>
      <c r="AL95" s="75"/>
      <c r="AM95" s="69">
        <f>IF(SUM(AI95:AL95)&gt;0,(H95*36-(SUMPRODUCT($AI$21:$AL$21,AI95:AL95)+(COUNTIF($BX95,"*2*")*36))),0)</f>
        <v>0</v>
      </c>
      <c r="AN95" s="368"/>
      <c r="AO95" s="75"/>
      <c r="AP95" s="75"/>
      <c r="AQ95" s="75"/>
      <c r="AR95" s="69">
        <f>IF(SUM(AN95:AQ95)&gt;0,(I95*36-(SUMPRODUCT($AN$21:$AQ$21,AN95:AQ95)+(COUNTIF($BX95,"*3*")*36))),0)</f>
        <v>0</v>
      </c>
      <c r="AS95" s="368"/>
      <c r="AT95" s="75"/>
      <c r="AU95" s="75"/>
      <c r="AV95" s="75"/>
      <c r="AW95" s="69">
        <f>IF(SUM(AS95:AV95)&gt;0,(J95*36-(SUMPRODUCT($AS$21:$AV$21,AS95:AV95)+(COUNTIF($BX95,"*4*")*36))),0)</f>
        <v>0</v>
      </c>
      <c r="AX95" s="368"/>
      <c r="AY95" s="75"/>
      <c r="AZ95" s="75"/>
      <c r="BA95" s="75"/>
      <c r="BB95" s="69">
        <f>IF(SUM(AX95:BA95)&gt;0,(K95*36-(SUMPRODUCT($AX$21:$BA$21,AX95:BA95)+(COUNTIF($BX95,"*5*")*36))),0)</f>
        <v>0</v>
      </c>
      <c r="BC95" s="368"/>
      <c r="BD95" s="75"/>
      <c r="BE95" s="75"/>
      <c r="BF95" s="75"/>
      <c r="BG95" s="69">
        <f>IF(SUM(BC95:BF95)&gt;0,(L95*36-(SUMPRODUCT($BC$21:$BF$21,BC95:BF95)+(COUNTIF($BX95,"*6*")*36))),0)</f>
        <v>0</v>
      </c>
      <c r="BH95" s="368"/>
      <c r="BI95" s="75"/>
      <c r="BJ95" s="75"/>
      <c r="BK95" s="75"/>
      <c r="BL95" s="69">
        <f>IF(SUM(BH95:BK95)&gt;0,(N95*36-(SUMPRODUCT(#REF!,BH95:BK95)+(COUNTIF($BX95,"*7*")*36))),0)</f>
        <v>0</v>
      </c>
      <c r="BM95" s="368"/>
      <c r="BN95" s="75"/>
      <c r="BO95" s="75"/>
      <c r="BP95" s="75"/>
      <c r="BQ95" s="69">
        <f>IF(SUM(BM95:BP95)&gt;0,(F95*36-(SUMPRODUCT(#REF!,BM95:BP95)+(COUNTIF($BX95,"*8*")*36))),0)</f>
        <v>0</v>
      </c>
      <c r="BR95" s="103"/>
      <c r="BS95" s="70"/>
      <c r="BT95" s="103"/>
      <c r="BU95" s="70"/>
      <c r="BV95" s="70"/>
      <c r="BW95" s="33"/>
      <c r="BX95" s="88" t="str">
        <f t="shared" si="62"/>
        <v>0,</v>
      </c>
      <c r="BY95" s="88" t="str">
        <f t="shared" si="63"/>
        <v>0,</v>
      </c>
      <c r="BZ95" s="88" t="str">
        <f t="shared" si="64"/>
        <v>0,</v>
      </c>
      <c r="CA95" s="88" t="str">
        <f t="shared" si="65"/>
        <v>0,</v>
      </c>
      <c r="CB95" s="88" t="str">
        <f t="shared" si="66"/>
        <v>0,</v>
      </c>
      <c r="CC95" s="88" t="str">
        <f t="shared" si="67"/>
        <v>0,</v>
      </c>
      <c r="CD95" s="33"/>
    </row>
    <row r="96" spans="1:82" s="6" customFormat="1" ht="12.75">
      <c r="A96" s="54" t="str">
        <f>'Дисциплины+ЗЕ'!A79</f>
        <v>3Б</v>
      </c>
      <c r="B96" s="55">
        <f>'Дисциплины+ЗЕ'!B79</f>
        <v>16</v>
      </c>
      <c r="C96" s="299">
        <f>'Дисциплины+ЗЕ'!C79</f>
        <v>0</v>
      </c>
      <c r="D96" s="72">
        <v>0</v>
      </c>
      <c r="E96" s="61">
        <f>'Дисциплины+ЗЕ'!D79</f>
        <v>0</v>
      </c>
      <c r="F96" s="62">
        <f>SUM(G96:N96)</f>
        <v>0</v>
      </c>
      <c r="G96" s="392"/>
      <c r="H96" s="393"/>
      <c r="I96" s="393"/>
      <c r="J96" s="393"/>
      <c r="K96" s="393"/>
      <c r="L96" s="393"/>
      <c r="M96" s="393"/>
      <c r="N96" s="393"/>
      <c r="O96" s="66">
        <f t="shared" si="68"/>
        <v>0</v>
      </c>
      <c r="P96" s="80">
        <f t="shared" si="69"/>
        <v>0</v>
      </c>
      <c r="Q96" s="80">
        <f t="shared" si="70"/>
        <v>0</v>
      </c>
      <c r="R96" s="80">
        <f t="shared" si="54"/>
        <v>0</v>
      </c>
      <c r="S96" s="80">
        <f t="shared" si="55"/>
        <v>0</v>
      </c>
      <c r="T96" s="80">
        <f t="shared" si="56"/>
        <v>0</v>
      </c>
      <c r="U96" s="80">
        <f t="shared" si="57"/>
        <v>0</v>
      </c>
      <c r="V96" s="62">
        <f t="shared" si="58"/>
        <v>0</v>
      </c>
      <c r="W96" s="217"/>
      <c r="X96" s="16"/>
      <c r="Y96" s="78"/>
      <c r="Z96" s="16"/>
      <c r="AA96" s="16"/>
      <c r="AB96" s="16"/>
      <c r="AC96" s="19"/>
      <c r="AD96" s="367"/>
      <c r="AE96" s="75"/>
      <c r="AF96" s="75"/>
      <c r="AG96" s="75"/>
      <c r="AH96" s="69">
        <f>IF(SUM(AD96:AG96)&gt;0,(G96*36-(SUMPRODUCT($AD$21:$AG$21,AD96:AG96)+(COUNTIF($BX96,"*1*")*36))),0)</f>
        <v>0</v>
      </c>
      <c r="AI96" s="368"/>
      <c r="AJ96" s="75"/>
      <c r="AK96" s="75"/>
      <c r="AL96" s="75"/>
      <c r="AM96" s="69">
        <f>IF(SUM(AI96:AL96)&gt;0,(H96*36-(SUMPRODUCT($AI$21:$AL$21,AI96:AL96)+(COUNTIF($BX96,"*2*")*36))),0)</f>
        <v>0</v>
      </c>
      <c r="AN96" s="368"/>
      <c r="AO96" s="75"/>
      <c r="AP96" s="75"/>
      <c r="AQ96" s="75"/>
      <c r="AR96" s="69">
        <f>IF(SUM(AN96:AQ96)&gt;0,(I96*36-(SUMPRODUCT($AN$21:$AQ$21,AN96:AQ96)+(COUNTIF($BX96,"*3*")*36))),0)</f>
        <v>0</v>
      </c>
      <c r="AS96" s="368"/>
      <c r="AT96" s="75"/>
      <c r="AU96" s="75"/>
      <c r="AV96" s="75"/>
      <c r="AW96" s="69">
        <f>IF(SUM(AS96:AV96)&gt;0,(J96*36-(SUMPRODUCT($AS$21:$AV$21,AS96:AV96)+(COUNTIF($BX96,"*4*")*36))),0)</f>
        <v>0</v>
      </c>
      <c r="AX96" s="368"/>
      <c r="AY96" s="75"/>
      <c r="AZ96" s="75"/>
      <c r="BA96" s="75"/>
      <c r="BB96" s="69">
        <f>IF(SUM(AX96:BA96)&gt;0,(K96*36-(SUMPRODUCT($AX$21:$BA$21,AX96:BA96)+(COUNTIF($BX96,"*5*")*36))),0)</f>
        <v>0</v>
      </c>
      <c r="BC96" s="368"/>
      <c r="BD96" s="75"/>
      <c r="BE96" s="75"/>
      <c r="BF96" s="75"/>
      <c r="BG96" s="69">
        <f>IF(SUM(BC96:BF96)&gt;0,(L96*36-(SUMPRODUCT($BC$21:$BF$21,BC96:BF96)+(COUNTIF($BX96,"*6*")*36))),0)</f>
        <v>0</v>
      </c>
      <c r="BH96" s="368"/>
      <c r="BI96" s="75"/>
      <c r="BJ96" s="75"/>
      <c r="BK96" s="75"/>
      <c r="BL96" s="69">
        <f>IF(SUM(BH96:BK96)&gt;0,(N96*36-(SUMPRODUCT(#REF!,BH96:BK96)+(COUNTIF($BX96,"*7*")*36))),0)</f>
        <v>0</v>
      </c>
      <c r="BM96" s="368"/>
      <c r="BN96" s="75"/>
      <c r="BO96" s="75"/>
      <c r="BP96" s="75"/>
      <c r="BQ96" s="69">
        <f>IF(SUM(BM96:BP96)&gt;0,(F96*36-(SUMPRODUCT(#REF!,BM96:BP96)+(COUNTIF($BX96,"*8*")*36))),0)</f>
        <v>0</v>
      </c>
      <c r="BR96" s="103"/>
      <c r="BS96" s="70"/>
      <c r="BT96" s="103"/>
      <c r="BU96" s="70"/>
      <c r="BV96" s="70"/>
      <c r="BW96" s="33"/>
      <c r="BX96" s="88" t="str">
        <f t="shared" si="62"/>
        <v>0,</v>
      </c>
      <c r="BY96" s="88" t="str">
        <f t="shared" si="63"/>
        <v>0,</v>
      </c>
      <c r="BZ96" s="88" t="str">
        <f t="shared" si="64"/>
        <v>0,</v>
      </c>
      <c r="CA96" s="88" t="str">
        <f t="shared" si="65"/>
        <v>0,</v>
      </c>
      <c r="CB96" s="88" t="str">
        <f t="shared" si="66"/>
        <v>0,</v>
      </c>
      <c r="CC96" s="88" t="str">
        <f t="shared" si="67"/>
        <v>0,</v>
      </c>
      <c r="CD96" s="33"/>
    </row>
    <row r="97" spans="1:82" s="6" customFormat="1" ht="12.75">
      <c r="A97" s="54" t="str">
        <f>'Дисциплины+ЗЕ'!A80</f>
        <v>3Б</v>
      </c>
      <c r="B97" s="55">
        <f>'Дисциплины+ЗЕ'!B80</f>
        <v>17</v>
      </c>
      <c r="C97" s="299">
        <f>'Дисциплины+ЗЕ'!C80</f>
        <v>0</v>
      </c>
      <c r="D97" s="72">
        <v>0</v>
      </c>
      <c r="E97" s="61">
        <f>'Дисциплины+ЗЕ'!D80</f>
        <v>0</v>
      </c>
      <c r="F97" s="62">
        <f>SUM(G97:N97)</f>
        <v>0</v>
      </c>
      <c r="G97" s="392"/>
      <c r="H97" s="393"/>
      <c r="I97" s="393"/>
      <c r="J97" s="393"/>
      <c r="K97" s="393"/>
      <c r="L97" s="393"/>
      <c r="M97" s="393"/>
      <c r="N97" s="393"/>
      <c r="O97" s="66">
        <f t="shared" si="68"/>
        <v>0</v>
      </c>
      <c r="P97" s="80">
        <f t="shared" si="69"/>
        <v>0</v>
      </c>
      <c r="Q97" s="80">
        <f t="shared" si="70"/>
        <v>0</v>
      </c>
      <c r="R97" s="80">
        <f t="shared" si="54"/>
        <v>0</v>
      </c>
      <c r="S97" s="80">
        <f t="shared" si="55"/>
        <v>0</v>
      </c>
      <c r="T97" s="80">
        <f t="shared" si="56"/>
        <v>0</v>
      </c>
      <c r="U97" s="80">
        <f t="shared" si="57"/>
        <v>0</v>
      </c>
      <c r="V97" s="62">
        <f t="shared" si="58"/>
        <v>0</v>
      </c>
      <c r="W97" s="217"/>
      <c r="X97" s="16"/>
      <c r="Y97" s="78"/>
      <c r="Z97" s="16"/>
      <c r="AA97" s="16"/>
      <c r="AB97" s="16"/>
      <c r="AC97" s="19"/>
      <c r="AD97" s="367"/>
      <c r="AE97" s="75"/>
      <c r="AF97" s="75"/>
      <c r="AG97" s="75"/>
      <c r="AH97" s="69">
        <f>IF(SUM(AD97:AG97)&gt;0,(G97*36-(SUMPRODUCT($AD$21:$AG$21,AD97:AG97)+(COUNTIF($BX97,"*1*")*36))),0)</f>
        <v>0</v>
      </c>
      <c r="AI97" s="368"/>
      <c r="AJ97" s="75"/>
      <c r="AK97" s="75"/>
      <c r="AL97" s="75"/>
      <c r="AM97" s="69">
        <f>IF(SUM(AI97:AL97)&gt;0,(H97*36-(SUMPRODUCT($AI$21:$AL$21,AI97:AL97)+(COUNTIF($BX97,"*2*")*36))),0)</f>
        <v>0</v>
      </c>
      <c r="AN97" s="368"/>
      <c r="AO97" s="75"/>
      <c r="AP97" s="75"/>
      <c r="AQ97" s="75"/>
      <c r="AR97" s="69">
        <f>IF(SUM(AN97:AQ97)&gt;0,(I97*36-(SUMPRODUCT($AN$21:$AQ$21,AN97:AQ97)+(COUNTIF($BX97,"*3*")*36))),0)</f>
        <v>0</v>
      </c>
      <c r="AS97" s="368"/>
      <c r="AT97" s="75"/>
      <c r="AU97" s="75"/>
      <c r="AV97" s="75"/>
      <c r="AW97" s="69">
        <f>IF(SUM(AS97:AV97)&gt;0,(J97*36-(SUMPRODUCT($AS$21:$AV$21,AS97:AV97)+(COUNTIF($BX97,"*4*")*36))),0)</f>
        <v>0</v>
      </c>
      <c r="AX97" s="368"/>
      <c r="AY97" s="75"/>
      <c r="AZ97" s="75"/>
      <c r="BA97" s="75"/>
      <c r="BB97" s="69">
        <f>IF(SUM(AX97:BA97)&gt;0,(K97*36-(SUMPRODUCT($AX$21:$BA$21,AX97:BA97)+(COUNTIF($BX97,"*5*")*36))),0)</f>
        <v>0</v>
      </c>
      <c r="BC97" s="368"/>
      <c r="BD97" s="75"/>
      <c r="BE97" s="75"/>
      <c r="BF97" s="75"/>
      <c r="BG97" s="69">
        <f>IF(SUM(BC97:BF97)&gt;0,(L97*36-(SUMPRODUCT($BC$21:$BF$21,BC97:BF97)+(COUNTIF($BX97,"*6*")*36))),0)</f>
        <v>0</v>
      </c>
      <c r="BH97" s="368"/>
      <c r="BI97" s="75"/>
      <c r="BJ97" s="75"/>
      <c r="BK97" s="75"/>
      <c r="BL97" s="69">
        <f>IF(SUM(BH97:BK97)&gt;0,(N97*36-(SUMPRODUCT(#REF!,BH97:BK97)+(COUNTIF($BX97,"*7*")*36))),0)</f>
        <v>0</v>
      </c>
      <c r="BM97" s="368"/>
      <c r="BN97" s="75"/>
      <c r="BO97" s="75"/>
      <c r="BP97" s="75"/>
      <c r="BQ97" s="69">
        <f>IF(SUM(BM97:BP97)&gt;0,(F97*36-(SUMPRODUCT(#REF!,BM97:BP97)+(COUNTIF($BX97,"*8*")*36))),0)</f>
        <v>0</v>
      </c>
      <c r="BR97" s="103"/>
      <c r="BS97" s="70"/>
      <c r="BT97" s="103"/>
      <c r="BU97" s="70"/>
      <c r="BV97" s="70"/>
      <c r="BW97" s="33"/>
      <c r="BX97" s="88" t="str">
        <f t="shared" si="62"/>
        <v>0,</v>
      </c>
      <c r="BY97" s="88" t="str">
        <f t="shared" si="63"/>
        <v>0,</v>
      </c>
      <c r="BZ97" s="88" t="str">
        <f t="shared" si="64"/>
        <v>0,</v>
      </c>
      <c r="CA97" s="88" t="str">
        <f t="shared" si="65"/>
        <v>0,</v>
      </c>
      <c r="CB97" s="88" t="str">
        <f t="shared" si="66"/>
        <v>0,</v>
      </c>
      <c r="CC97" s="88" t="str">
        <f t="shared" si="67"/>
        <v>0,</v>
      </c>
      <c r="CD97" s="33"/>
    </row>
    <row r="98" spans="1:82" s="6" customFormat="1" ht="12.75">
      <c r="A98" s="54" t="str">
        <f>'Дисциплины+ЗЕ'!A81</f>
        <v>3Б</v>
      </c>
      <c r="B98" s="55">
        <f>'Дисциплины+ЗЕ'!B81</f>
        <v>18</v>
      </c>
      <c r="C98" s="299">
        <f>'Дисциплины+ЗЕ'!C81</f>
        <v>0</v>
      </c>
      <c r="D98" s="72">
        <v>0</v>
      </c>
      <c r="E98" s="61">
        <f>'Дисциплины+ЗЕ'!D81</f>
        <v>0</v>
      </c>
      <c r="F98" s="62">
        <f>SUM(G98:N98)</f>
        <v>0</v>
      </c>
      <c r="G98" s="392"/>
      <c r="H98" s="393"/>
      <c r="I98" s="393"/>
      <c r="J98" s="393"/>
      <c r="K98" s="393"/>
      <c r="L98" s="393"/>
      <c r="M98" s="393"/>
      <c r="N98" s="393"/>
      <c r="O98" s="66">
        <f t="shared" si="68"/>
        <v>0</v>
      </c>
      <c r="P98" s="80">
        <f t="shared" si="69"/>
        <v>0</v>
      </c>
      <c r="Q98" s="80">
        <f t="shared" si="70"/>
        <v>0</v>
      </c>
      <c r="R98" s="80">
        <f t="shared" si="54"/>
        <v>0</v>
      </c>
      <c r="S98" s="80">
        <f t="shared" si="55"/>
        <v>0</v>
      </c>
      <c r="T98" s="80">
        <f t="shared" si="56"/>
        <v>0</v>
      </c>
      <c r="U98" s="80">
        <f t="shared" si="57"/>
        <v>0</v>
      </c>
      <c r="V98" s="62">
        <f t="shared" si="58"/>
        <v>0</v>
      </c>
      <c r="W98" s="217"/>
      <c r="X98" s="16"/>
      <c r="Y98" s="78"/>
      <c r="Z98" s="16"/>
      <c r="AA98" s="16"/>
      <c r="AB98" s="16"/>
      <c r="AC98" s="19"/>
      <c r="AD98" s="367"/>
      <c r="AE98" s="75"/>
      <c r="AF98" s="75"/>
      <c r="AG98" s="75"/>
      <c r="AH98" s="69">
        <f>IF(SUM(AD98:AG98)&gt;0,(G98*36-(SUMPRODUCT($AD$21:$AG$21,AD98:AG98)+(COUNTIF($BX98,"*1*")*36))),0)</f>
        <v>0</v>
      </c>
      <c r="AI98" s="368"/>
      <c r="AJ98" s="75"/>
      <c r="AK98" s="75"/>
      <c r="AL98" s="75"/>
      <c r="AM98" s="69">
        <f>IF(SUM(AI98:AL98)&gt;0,(H98*36-(SUMPRODUCT($AI$21:$AL$21,AI98:AL98)+(COUNTIF($BX98,"*2*")*36))),0)</f>
        <v>0</v>
      </c>
      <c r="AN98" s="368"/>
      <c r="AO98" s="75"/>
      <c r="AP98" s="75"/>
      <c r="AQ98" s="75"/>
      <c r="AR98" s="69">
        <f>IF(SUM(AN98:AQ98)&gt;0,(I98*36-(SUMPRODUCT($AN$21:$AQ$21,AN98:AQ98)+(COUNTIF($BX98,"*3*")*36))),0)</f>
        <v>0</v>
      </c>
      <c r="AS98" s="368"/>
      <c r="AT98" s="75"/>
      <c r="AU98" s="75"/>
      <c r="AV98" s="75"/>
      <c r="AW98" s="69">
        <f>IF(SUM(AS98:AV98)&gt;0,(J98*36-(SUMPRODUCT($AS$21:$AV$21,AS98:AV98)+(COUNTIF($BX98,"*4*")*36))),0)</f>
        <v>0</v>
      </c>
      <c r="AX98" s="368"/>
      <c r="AY98" s="75"/>
      <c r="AZ98" s="75"/>
      <c r="BA98" s="75"/>
      <c r="BB98" s="69">
        <f>IF(SUM(AX98:BA98)&gt;0,(K98*36-(SUMPRODUCT($AX$21:$BA$21,AX98:BA98)+(COUNTIF($BX98,"*5*")*36))),0)</f>
        <v>0</v>
      </c>
      <c r="BC98" s="368"/>
      <c r="BD98" s="75"/>
      <c r="BE98" s="75"/>
      <c r="BF98" s="75"/>
      <c r="BG98" s="69">
        <f>IF(SUM(BC98:BF98)&gt;0,(L98*36-(SUMPRODUCT($BC$21:$BF$21,BC98:BF98)+(COUNTIF($BX98,"*6*")*36))),0)</f>
        <v>0</v>
      </c>
      <c r="BH98" s="368"/>
      <c r="BI98" s="75"/>
      <c r="BJ98" s="75"/>
      <c r="BK98" s="75"/>
      <c r="BL98" s="69">
        <f>IF(SUM(BH98:BK98)&gt;0,(N98*36-(SUMPRODUCT(#REF!,BH98:BK98)+(COUNTIF($BX98,"*7*")*36))),0)</f>
        <v>0</v>
      </c>
      <c r="BM98" s="368"/>
      <c r="BN98" s="75"/>
      <c r="BO98" s="75"/>
      <c r="BP98" s="75"/>
      <c r="BQ98" s="69">
        <f>IF(SUM(BM98:BP98)&gt;0,(F98*36-(SUMPRODUCT(#REF!,BM98:BP98)+(COUNTIF($BX98,"*8*")*36))),0)</f>
        <v>0</v>
      </c>
      <c r="BR98" s="103"/>
      <c r="BS98" s="70"/>
      <c r="BT98" s="103"/>
      <c r="BU98" s="70"/>
      <c r="BV98" s="70"/>
      <c r="BW98" s="33"/>
      <c r="BX98" s="88" t="str">
        <f t="shared" si="62"/>
        <v>0,</v>
      </c>
      <c r="BY98" s="88" t="str">
        <f t="shared" si="63"/>
        <v>0,</v>
      </c>
      <c r="BZ98" s="88" t="str">
        <f t="shared" si="64"/>
        <v>0,</v>
      </c>
      <c r="CA98" s="88" t="str">
        <f t="shared" si="65"/>
        <v>0,</v>
      </c>
      <c r="CB98" s="88" t="str">
        <f t="shared" si="66"/>
        <v>0,</v>
      </c>
      <c r="CC98" s="88" t="str">
        <f t="shared" si="67"/>
        <v>0,</v>
      </c>
      <c r="CD98" s="33"/>
    </row>
    <row r="99" spans="1:82" s="6" customFormat="1" ht="12.75">
      <c r="A99" s="54" t="str">
        <f>'Дисциплины+ЗЕ'!A82</f>
        <v>3Б</v>
      </c>
      <c r="B99" s="55">
        <f>'Дисциплины+ЗЕ'!B82</f>
        <v>19</v>
      </c>
      <c r="C99" s="299">
        <f>'Дисциплины+ЗЕ'!C82</f>
        <v>0</v>
      </c>
      <c r="D99" s="72">
        <v>0</v>
      </c>
      <c r="E99" s="61">
        <f>'Дисциплины+ЗЕ'!D82</f>
        <v>0</v>
      </c>
      <c r="F99" s="62">
        <f>SUM(G99:N99)</f>
        <v>0</v>
      </c>
      <c r="G99" s="392"/>
      <c r="H99" s="393"/>
      <c r="I99" s="393"/>
      <c r="J99" s="393"/>
      <c r="K99" s="393"/>
      <c r="L99" s="393"/>
      <c r="M99" s="393"/>
      <c r="N99" s="393"/>
      <c r="O99" s="66">
        <f t="shared" si="68"/>
        <v>0</v>
      </c>
      <c r="P99" s="80">
        <f t="shared" si="69"/>
        <v>0</v>
      </c>
      <c r="Q99" s="80">
        <f t="shared" si="70"/>
        <v>0</v>
      </c>
      <c r="R99" s="80">
        <f t="shared" si="54"/>
        <v>0</v>
      </c>
      <c r="S99" s="80">
        <f t="shared" si="55"/>
        <v>0</v>
      </c>
      <c r="T99" s="80">
        <f t="shared" si="56"/>
        <v>0</v>
      </c>
      <c r="U99" s="80">
        <f t="shared" si="57"/>
        <v>0</v>
      </c>
      <c r="V99" s="62">
        <f t="shared" si="58"/>
        <v>0</v>
      </c>
      <c r="W99" s="217"/>
      <c r="X99" s="16"/>
      <c r="Y99" s="78"/>
      <c r="Z99" s="16"/>
      <c r="AA99" s="16"/>
      <c r="AB99" s="16"/>
      <c r="AC99" s="19"/>
      <c r="AD99" s="367"/>
      <c r="AE99" s="75"/>
      <c r="AF99" s="75"/>
      <c r="AG99" s="75"/>
      <c r="AH99" s="69">
        <f>IF(SUM(AD99:AG99)&gt;0,(G99*36-(SUMPRODUCT($AD$21:$AG$21,AD99:AG99)+(COUNTIF($BX99,"*1*")*36))),0)</f>
        <v>0</v>
      </c>
      <c r="AI99" s="368"/>
      <c r="AJ99" s="75"/>
      <c r="AK99" s="75"/>
      <c r="AL99" s="75"/>
      <c r="AM99" s="69">
        <f>IF(SUM(AI99:AL99)&gt;0,(H99*36-(SUMPRODUCT($AI$21:$AL$21,AI99:AL99)+(COUNTIF($BX99,"*2*")*36))),0)</f>
        <v>0</v>
      </c>
      <c r="AN99" s="368"/>
      <c r="AO99" s="75"/>
      <c r="AP99" s="75"/>
      <c r="AQ99" s="75"/>
      <c r="AR99" s="69">
        <f>IF(SUM(AN99:AQ99)&gt;0,(I99*36-(SUMPRODUCT($AN$21:$AQ$21,AN99:AQ99)+(COUNTIF($BX99,"*3*")*36))),0)</f>
        <v>0</v>
      </c>
      <c r="AS99" s="368"/>
      <c r="AT99" s="75"/>
      <c r="AU99" s="75"/>
      <c r="AV99" s="75"/>
      <c r="AW99" s="69">
        <f>IF(SUM(AS99:AV99)&gt;0,(J99*36-(SUMPRODUCT($AS$21:$AV$21,AS99:AV99)+(COUNTIF($BX99,"*4*")*36))),0)</f>
        <v>0</v>
      </c>
      <c r="AX99" s="368"/>
      <c r="AY99" s="75"/>
      <c r="AZ99" s="75"/>
      <c r="BA99" s="75"/>
      <c r="BB99" s="69">
        <f>IF(SUM(AX99:BA99)&gt;0,(K99*36-(SUMPRODUCT($AX$21:$BA$21,AX99:BA99)+(COUNTIF($BX99,"*5*")*36))),0)</f>
        <v>0</v>
      </c>
      <c r="BC99" s="368"/>
      <c r="BD99" s="75"/>
      <c r="BE99" s="75"/>
      <c r="BF99" s="75"/>
      <c r="BG99" s="69">
        <f>IF(SUM(BC99:BF99)&gt;0,(L99*36-(SUMPRODUCT($BC$21:$BF$21,BC99:BF99)+(COUNTIF($BX99,"*6*")*36))),0)</f>
        <v>0</v>
      </c>
      <c r="BH99" s="368"/>
      <c r="BI99" s="75"/>
      <c r="BJ99" s="75"/>
      <c r="BK99" s="75"/>
      <c r="BL99" s="69">
        <f>IF(SUM(BH99:BK99)&gt;0,(N99*36-(SUMPRODUCT(#REF!,BH99:BK99)+(COUNTIF($BX99,"*7*")*36))),0)</f>
        <v>0</v>
      </c>
      <c r="BM99" s="368"/>
      <c r="BN99" s="75"/>
      <c r="BO99" s="75"/>
      <c r="BP99" s="75"/>
      <c r="BQ99" s="69">
        <f>IF(SUM(BM99:BP99)&gt;0,(F99*36-(SUMPRODUCT(#REF!,BM99:BP99)+(COUNTIF($BX99,"*8*")*36))),0)</f>
        <v>0</v>
      </c>
      <c r="BR99" s="103"/>
      <c r="BS99" s="70"/>
      <c r="BT99" s="103"/>
      <c r="BU99" s="70"/>
      <c r="BV99" s="70"/>
      <c r="BW99" s="33"/>
      <c r="BX99" s="88" t="str">
        <f t="shared" si="62"/>
        <v>0,</v>
      </c>
      <c r="BY99" s="88" t="str">
        <f t="shared" si="63"/>
        <v>0,</v>
      </c>
      <c r="BZ99" s="88" t="str">
        <f t="shared" si="64"/>
        <v>0,</v>
      </c>
      <c r="CA99" s="88" t="str">
        <f t="shared" si="65"/>
        <v>0,</v>
      </c>
      <c r="CB99" s="88" t="str">
        <f t="shared" si="66"/>
        <v>0,</v>
      </c>
      <c r="CC99" s="88" t="str">
        <f t="shared" si="67"/>
        <v>0,</v>
      </c>
      <c r="CD99" s="33"/>
    </row>
    <row r="100" spans="1:82" s="6" customFormat="1" ht="12.75">
      <c r="A100" s="54" t="str">
        <f>'Дисциплины+ЗЕ'!A83</f>
        <v>3Б</v>
      </c>
      <c r="B100" s="55">
        <f>'Дисциплины+ЗЕ'!B83</f>
        <v>20</v>
      </c>
      <c r="C100" s="299">
        <f>'Дисциплины+ЗЕ'!C83</f>
        <v>0</v>
      </c>
      <c r="D100" s="72">
        <v>0</v>
      </c>
      <c r="E100" s="61">
        <f>'Дисциплины+ЗЕ'!D83</f>
        <v>0</v>
      </c>
      <c r="F100" s="62">
        <f>SUM(G100:N100)</f>
        <v>0</v>
      </c>
      <c r="G100" s="392"/>
      <c r="H100" s="393"/>
      <c r="I100" s="393"/>
      <c r="J100" s="393"/>
      <c r="K100" s="393"/>
      <c r="L100" s="393"/>
      <c r="M100" s="393"/>
      <c r="N100" s="393"/>
      <c r="O100" s="66">
        <f t="shared" si="68"/>
        <v>0</v>
      </c>
      <c r="P100" s="80">
        <f t="shared" si="69"/>
        <v>0</v>
      </c>
      <c r="Q100" s="80">
        <f t="shared" si="70"/>
        <v>0</v>
      </c>
      <c r="R100" s="80">
        <f t="shared" si="54"/>
        <v>0</v>
      </c>
      <c r="S100" s="80">
        <f t="shared" si="55"/>
        <v>0</v>
      </c>
      <c r="T100" s="80">
        <f t="shared" si="56"/>
        <v>0</v>
      </c>
      <c r="U100" s="80">
        <f t="shared" si="57"/>
        <v>0</v>
      </c>
      <c r="V100" s="62">
        <f t="shared" si="58"/>
        <v>0</v>
      </c>
      <c r="W100" s="217"/>
      <c r="X100" s="16"/>
      <c r="Y100" s="78"/>
      <c r="Z100" s="16"/>
      <c r="AA100" s="16"/>
      <c r="AB100" s="16"/>
      <c r="AC100" s="19"/>
      <c r="AD100" s="367"/>
      <c r="AE100" s="75"/>
      <c r="AF100" s="75"/>
      <c r="AG100" s="75"/>
      <c r="AH100" s="69">
        <f>IF(SUM(AD100:AG100)&gt;0,(G100*36-(SUMPRODUCT($AD$21:$AG$21,AD100:AG100)+(COUNTIF($BX100,"*1*")*36))),0)</f>
        <v>0</v>
      </c>
      <c r="AI100" s="368"/>
      <c r="AJ100" s="75"/>
      <c r="AK100" s="75"/>
      <c r="AL100" s="75"/>
      <c r="AM100" s="69">
        <f>IF(SUM(AI100:AL100)&gt;0,(H100*36-(SUMPRODUCT($AI$21:$AL$21,AI100:AL100)+(COUNTIF($BX100,"*2*")*36))),0)</f>
        <v>0</v>
      </c>
      <c r="AN100" s="368"/>
      <c r="AO100" s="75"/>
      <c r="AP100" s="75"/>
      <c r="AQ100" s="75"/>
      <c r="AR100" s="69">
        <f>IF(SUM(AN100:AQ100)&gt;0,(I100*36-(SUMPRODUCT($AN$21:$AQ$21,AN100:AQ100)+(COUNTIF($BX100,"*3*")*36))),0)</f>
        <v>0</v>
      </c>
      <c r="AS100" s="368"/>
      <c r="AT100" s="75"/>
      <c r="AU100" s="75"/>
      <c r="AV100" s="75"/>
      <c r="AW100" s="69">
        <f>IF(SUM(AS100:AV100)&gt;0,(J100*36-(SUMPRODUCT($AS$21:$AV$21,AS100:AV100)+(COUNTIF($BX100,"*4*")*36))),0)</f>
        <v>0</v>
      </c>
      <c r="AX100" s="368"/>
      <c r="AY100" s="75"/>
      <c r="AZ100" s="75"/>
      <c r="BA100" s="75"/>
      <c r="BB100" s="69">
        <f>IF(SUM(AX100:BA100)&gt;0,(K100*36-(SUMPRODUCT($AX$21:$BA$21,AX100:BA100)+(COUNTIF($BX100,"*5*")*36))),0)</f>
        <v>0</v>
      </c>
      <c r="BC100" s="368"/>
      <c r="BD100" s="75"/>
      <c r="BE100" s="75"/>
      <c r="BF100" s="75"/>
      <c r="BG100" s="69">
        <f>IF(SUM(BC100:BF100)&gt;0,(L100*36-(SUMPRODUCT($BC$21:$BF$21,BC100:BF100)+(COUNTIF($BX100,"*6*")*36))),0)</f>
        <v>0</v>
      </c>
      <c r="BH100" s="368"/>
      <c r="BI100" s="75"/>
      <c r="BJ100" s="75"/>
      <c r="BK100" s="75"/>
      <c r="BL100" s="69">
        <f>IF(SUM(BH100:BK100)&gt;0,(N100*36-(SUMPRODUCT(#REF!,BH100:BK100)+(COUNTIF($BX100,"*7*")*36))),0)</f>
        <v>0</v>
      </c>
      <c r="BM100" s="368"/>
      <c r="BN100" s="75"/>
      <c r="BO100" s="75"/>
      <c r="BP100" s="75"/>
      <c r="BQ100" s="69">
        <f>IF(SUM(BM100:BP100)&gt;0,(F100*36-(SUMPRODUCT(#REF!,BM100:BP100)+(COUNTIF($BX100,"*8*")*36))),0)</f>
        <v>0</v>
      </c>
      <c r="BR100" s="103"/>
      <c r="BS100" s="70"/>
      <c r="BT100" s="103"/>
      <c r="BU100" s="70"/>
      <c r="BV100" s="70"/>
      <c r="BW100" s="33"/>
      <c r="BX100" s="88" t="str">
        <f t="shared" si="62"/>
        <v>0,</v>
      </c>
      <c r="BY100" s="88" t="str">
        <f t="shared" si="63"/>
        <v>0,</v>
      </c>
      <c r="BZ100" s="88" t="str">
        <f t="shared" si="64"/>
        <v>0,</v>
      </c>
      <c r="CA100" s="88" t="str">
        <f t="shared" si="65"/>
        <v>0,</v>
      </c>
      <c r="CB100" s="88" t="str">
        <f t="shared" si="66"/>
        <v>0,</v>
      </c>
      <c r="CC100" s="88" t="str">
        <f t="shared" si="67"/>
        <v>0,</v>
      </c>
      <c r="CD100" s="33"/>
    </row>
    <row r="101" spans="1:82" s="6" customFormat="1" ht="12.75">
      <c r="A101" s="54" t="str">
        <f>'Дисциплины+ЗЕ'!A84</f>
        <v>3Б</v>
      </c>
      <c r="B101" s="55">
        <f>'Дисциплины+ЗЕ'!B84</f>
        <v>21</v>
      </c>
      <c r="C101" s="299">
        <f>'Дисциплины+ЗЕ'!C84</f>
        <v>0</v>
      </c>
      <c r="D101" s="72">
        <v>0</v>
      </c>
      <c r="E101" s="61">
        <f>'Дисциплины+ЗЕ'!D84</f>
        <v>0</v>
      </c>
      <c r="F101" s="62">
        <f>SUM(G101:N101)</f>
        <v>0</v>
      </c>
      <c r="G101" s="392"/>
      <c r="H101" s="393"/>
      <c r="I101" s="393"/>
      <c r="J101" s="393"/>
      <c r="K101" s="393"/>
      <c r="L101" s="393"/>
      <c r="M101" s="393"/>
      <c r="N101" s="393"/>
      <c r="O101" s="66">
        <f t="shared" si="59"/>
        <v>0</v>
      </c>
      <c r="P101" s="80">
        <f t="shared" si="60"/>
        <v>0</v>
      </c>
      <c r="Q101" s="80">
        <f t="shared" si="61"/>
        <v>0</v>
      </c>
      <c r="R101" s="80">
        <f t="shared" si="54"/>
        <v>0</v>
      </c>
      <c r="S101" s="80">
        <f t="shared" si="55"/>
        <v>0</v>
      </c>
      <c r="T101" s="80">
        <f t="shared" si="56"/>
        <v>0</v>
      </c>
      <c r="U101" s="80">
        <f t="shared" si="57"/>
        <v>0</v>
      </c>
      <c r="V101" s="62">
        <f t="shared" si="58"/>
        <v>0</v>
      </c>
      <c r="W101" s="217"/>
      <c r="X101" s="16"/>
      <c r="Y101" s="78"/>
      <c r="Z101" s="16"/>
      <c r="AA101" s="16"/>
      <c r="AB101" s="16"/>
      <c r="AC101" s="19"/>
      <c r="AD101" s="367"/>
      <c r="AE101" s="75"/>
      <c r="AF101" s="75"/>
      <c r="AG101" s="75"/>
      <c r="AH101" s="69">
        <f>IF(SUM(AD101:AG101)&gt;0,(G101*36-(SUMPRODUCT($AD$21:$AG$21,AD101:AG101)+(COUNTIF($BX101,"*1*")*36))),0)</f>
        <v>0</v>
      </c>
      <c r="AI101" s="368"/>
      <c r="AJ101" s="75"/>
      <c r="AK101" s="75"/>
      <c r="AL101" s="75"/>
      <c r="AM101" s="69">
        <f>IF(SUM(AI101:AL101)&gt;0,(H101*36-(SUMPRODUCT($AI$21:$AL$21,AI101:AL101)+(COUNTIF($BX101,"*2*")*36))),0)</f>
        <v>0</v>
      </c>
      <c r="AN101" s="368"/>
      <c r="AO101" s="75"/>
      <c r="AP101" s="75"/>
      <c r="AQ101" s="75"/>
      <c r="AR101" s="69">
        <f>IF(SUM(AN101:AQ101)&gt;0,(I101*36-(SUMPRODUCT($AN$21:$AQ$21,AN101:AQ101)+(COUNTIF($BX101,"*3*")*36))),0)</f>
        <v>0</v>
      </c>
      <c r="AS101" s="368"/>
      <c r="AT101" s="75"/>
      <c r="AU101" s="75"/>
      <c r="AV101" s="75"/>
      <c r="AW101" s="69">
        <f>IF(SUM(AS101:AV101)&gt;0,(J101*36-(SUMPRODUCT($AS$21:$AV$21,AS101:AV101)+(COUNTIF($BX101,"*4*")*36))),0)</f>
        <v>0</v>
      </c>
      <c r="AX101" s="368"/>
      <c r="AY101" s="75"/>
      <c r="AZ101" s="75"/>
      <c r="BA101" s="75"/>
      <c r="BB101" s="69">
        <f>IF(SUM(AX101:BA101)&gt;0,(K101*36-(SUMPRODUCT($AX$21:$BA$21,AX101:BA101)+(COUNTIF($BX101,"*5*")*36))),0)</f>
        <v>0</v>
      </c>
      <c r="BC101" s="368"/>
      <c r="BD101" s="75"/>
      <c r="BE101" s="75"/>
      <c r="BF101" s="75"/>
      <c r="BG101" s="69">
        <f>IF(SUM(BC101:BF101)&gt;0,(L101*36-(SUMPRODUCT($BC$21:$BF$21,BC101:BF101)+(COUNTIF($BX101,"*6*")*36))),0)</f>
        <v>0</v>
      </c>
      <c r="BH101" s="368"/>
      <c r="BI101" s="75"/>
      <c r="BJ101" s="75"/>
      <c r="BK101" s="75"/>
      <c r="BL101" s="69">
        <f>IF(SUM(BH101:BK101)&gt;0,(N101*36-(SUMPRODUCT(#REF!,BH101:BK101)+(COUNTIF($BX101,"*7*")*36))),0)</f>
        <v>0</v>
      </c>
      <c r="BM101" s="368"/>
      <c r="BN101" s="75"/>
      <c r="BO101" s="75"/>
      <c r="BP101" s="75"/>
      <c r="BQ101" s="69">
        <f>IF(SUM(BM101:BP101)&gt;0,(F101*36-(SUMPRODUCT(#REF!,BM101:BP101)+(COUNTIF($BX101,"*8*")*36))),0)</f>
        <v>0</v>
      </c>
      <c r="BR101" s="103"/>
      <c r="BS101" s="70"/>
      <c r="BT101" s="103"/>
      <c r="BU101" s="70"/>
      <c r="BV101" s="70"/>
      <c r="BW101" s="33"/>
      <c r="BX101" s="88" t="str">
        <f t="shared" si="62"/>
        <v>0,</v>
      </c>
      <c r="BY101" s="88" t="str">
        <f t="shared" si="63"/>
        <v>0,</v>
      </c>
      <c r="BZ101" s="88" t="str">
        <f t="shared" si="64"/>
        <v>0,</v>
      </c>
      <c r="CA101" s="88" t="str">
        <f t="shared" si="65"/>
        <v>0,</v>
      </c>
      <c r="CB101" s="88" t="str">
        <f t="shared" si="66"/>
        <v>0,</v>
      </c>
      <c r="CC101" s="88" t="str">
        <f t="shared" si="67"/>
        <v>0,</v>
      </c>
      <c r="CD101" s="33"/>
    </row>
    <row r="102" spans="1:82" s="6" customFormat="1" ht="12.75">
      <c r="A102" s="54" t="str">
        <f>'Дисциплины+ЗЕ'!A85</f>
        <v>3Б</v>
      </c>
      <c r="B102" s="55">
        <f>'Дисциплины+ЗЕ'!B85</f>
        <v>22</v>
      </c>
      <c r="C102" s="299">
        <f>'Дисциплины+ЗЕ'!C85</f>
        <v>0</v>
      </c>
      <c r="D102" s="72">
        <v>0</v>
      </c>
      <c r="E102" s="61">
        <f>'Дисциплины+ЗЕ'!D85</f>
        <v>0</v>
      </c>
      <c r="F102" s="62">
        <f>SUM(G102:N102)</f>
        <v>0</v>
      </c>
      <c r="G102" s="392"/>
      <c r="H102" s="393"/>
      <c r="I102" s="393"/>
      <c r="J102" s="393"/>
      <c r="K102" s="393"/>
      <c r="L102" s="393"/>
      <c r="M102" s="393"/>
      <c r="N102" s="393"/>
      <c r="O102" s="66">
        <f>36*E102</f>
        <v>0</v>
      </c>
      <c r="P102" s="80">
        <f>SUM(R102:V102)</f>
        <v>0</v>
      </c>
      <c r="Q102" s="80">
        <f>SUM(R102:U102)</f>
        <v>0</v>
      </c>
      <c r="R102" s="80">
        <f t="shared" si="54"/>
        <v>0</v>
      </c>
      <c r="S102" s="80">
        <f t="shared" si="55"/>
        <v>0</v>
      </c>
      <c r="T102" s="80">
        <f t="shared" si="56"/>
        <v>0</v>
      </c>
      <c r="U102" s="80">
        <f t="shared" si="57"/>
        <v>0</v>
      </c>
      <c r="V102" s="62">
        <f t="shared" si="58"/>
        <v>0</v>
      </c>
      <c r="W102" s="217"/>
      <c r="X102" s="16"/>
      <c r="Y102" s="78"/>
      <c r="Z102" s="16"/>
      <c r="AA102" s="16"/>
      <c r="AB102" s="16"/>
      <c r="AC102" s="19"/>
      <c r="AD102" s="367"/>
      <c r="AE102" s="75"/>
      <c r="AF102" s="75"/>
      <c r="AG102" s="75"/>
      <c r="AH102" s="69">
        <f>IF(SUM(AD102:AG102)&gt;0,(G102*36-(SUMPRODUCT($AD$21:$AG$21,AD102:AG102)+(COUNTIF($BX102,"*1*")*36))),0)</f>
        <v>0</v>
      </c>
      <c r="AI102" s="368"/>
      <c r="AJ102" s="75"/>
      <c r="AK102" s="75"/>
      <c r="AL102" s="75"/>
      <c r="AM102" s="69">
        <f>IF(SUM(AI102:AL102)&gt;0,(H102*36-(SUMPRODUCT($AI$21:$AL$21,AI102:AL102)+(COUNTIF($BX102,"*2*")*36))),0)</f>
        <v>0</v>
      </c>
      <c r="AN102" s="368"/>
      <c r="AO102" s="75"/>
      <c r="AP102" s="75"/>
      <c r="AQ102" s="75"/>
      <c r="AR102" s="69">
        <f>IF(SUM(AN102:AQ102)&gt;0,(I102*36-(SUMPRODUCT($AN$21:$AQ$21,AN102:AQ102)+(COUNTIF($BX102,"*3*")*36))),0)</f>
        <v>0</v>
      </c>
      <c r="AS102" s="368"/>
      <c r="AT102" s="75"/>
      <c r="AU102" s="75"/>
      <c r="AV102" s="75"/>
      <c r="AW102" s="69">
        <f>IF(SUM(AS102:AV102)&gt;0,(J102*36-(SUMPRODUCT($AS$21:$AV$21,AS102:AV102)+(COUNTIF($BX102,"*4*")*36))),0)</f>
        <v>0</v>
      </c>
      <c r="AX102" s="368"/>
      <c r="AY102" s="75"/>
      <c r="AZ102" s="75"/>
      <c r="BA102" s="75"/>
      <c r="BB102" s="69">
        <f>IF(SUM(AX102:BA102)&gt;0,(K102*36-(SUMPRODUCT($AX$21:$BA$21,AX102:BA102)+(COUNTIF($BX102,"*5*")*36))),0)</f>
        <v>0</v>
      </c>
      <c r="BC102" s="368"/>
      <c r="BD102" s="75"/>
      <c r="BE102" s="75"/>
      <c r="BF102" s="75"/>
      <c r="BG102" s="69">
        <f>IF(SUM(BC102:BF102)&gt;0,(L102*36-(SUMPRODUCT($BC$21:$BF$21,BC102:BF102)+(COUNTIF($BX102,"*6*")*36))),0)</f>
        <v>0</v>
      </c>
      <c r="BH102" s="368"/>
      <c r="BI102" s="75"/>
      <c r="BJ102" s="75"/>
      <c r="BK102" s="75"/>
      <c r="BL102" s="69">
        <f>IF(SUM(BH102:BK102)&gt;0,(N102*36-(SUMPRODUCT(#REF!,BH102:BK102)+(COUNTIF($BX102,"*7*")*36))),0)</f>
        <v>0</v>
      </c>
      <c r="BM102" s="368"/>
      <c r="BN102" s="75"/>
      <c r="BO102" s="75"/>
      <c r="BP102" s="75"/>
      <c r="BQ102" s="69">
        <f>IF(SUM(BM102:BP102)&gt;0,(F102*36-(SUMPRODUCT(#REF!,BM102:BP102)+(COUNTIF($BX102,"*8*")*36))),0)</f>
        <v>0</v>
      </c>
      <c r="BR102" s="103"/>
      <c r="BS102" s="70"/>
      <c r="BT102" s="103"/>
      <c r="BU102" s="70"/>
      <c r="BV102" s="70"/>
      <c r="BW102" s="33"/>
      <c r="BX102" s="88" t="str">
        <f t="shared" si="62"/>
        <v>0,</v>
      </c>
      <c r="BY102" s="88" t="str">
        <f t="shared" si="63"/>
        <v>0,</v>
      </c>
      <c r="BZ102" s="88" t="str">
        <f t="shared" si="64"/>
        <v>0,</v>
      </c>
      <c r="CA102" s="88" t="str">
        <f t="shared" si="65"/>
        <v>0,</v>
      </c>
      <c r="CB102" s="88" t="str">
        <f t="shared" si="66"/>
        <v>0,</v>
      </c>
      <c r="CC102" s="88" t="str">
        <f t="shared" si="67"/>
        <v>0,</v>
      </c>
      <c r="CD102" s="33"/>
    </row>
    <row r="103" spans="1:82" s="6" customFormat="1" ht="12.75">
      <c r="A103" s="54" t="str">
        <f>'Дисциплины+ЗЕ'!A86</f>
        <v>3Б</v>
      </c>
      <c r="B103" s="55">
        <f>'Дисциплины+ЗЕ'!B86</f>
        <v>23</v>
      </c>
      <c r="C103" s="299">
        <f>'Дисциплины+ЗЕ'!C86</f>
        <v>0</v>
      </c>
      <c r="D103" s="72">
        <v>0</v>
      </c>
      <c r="E103" s="61">
        <f>'Дисциплины+ЗЕ'!D86</f>
        <v>0</v>
      </c>
      <c r="F103" s="62">
        <f>SUM(G103:N103)</f>
        <v>0</v>
      </c>
      <c r="G103" s="392"/>
      <c r="H103" s="393"/>
      <c r="I103" s="393"/>
      <c r="J103" s="393"/>
      <c r="K103" s="393"/>
      <c r="L103" s="393"/>
      <c r="M103" s="393"/>
      <c r="N103" s="393"/>
      <c r="O103" s="66">
        <f>36*E103</f>
        <v>0</v>
      </c>
      <c r="P103" s="80">
        <f>SUM(R103:V103)</f>
        <v>0</v>
      </c>
      <c r="Q103" s="80">
        <f>SUM(R103:U103)</f>
        <v>0</v>
      </c>
      <c r="R103" s="80">
        <f t="shared" si="54"/>
        <v>0</v>
      </c>
      <c r="S103" s="80">
        <f t="shared" si="55"/>
        <v>0</v>
      </c>
      <c r="T103" s="80">
        <f t="shared" si="56"/>
        <v>0</v>
      </c>
      <c r="U103" s="80">
        <f t="shared" si="57"/>
        <v>0</v>
      </c>
      <c r="V103" s="62">
        <f t="shared" si="58"/>
        <v>0</v>
      </c>
      <c r="W103" s="217"/>
      <c r="X103" s="16"/>
      <c r="Y103" s="78"/>
      <c r="Z103" s="16"/>
      <c r="AA103" s="16"/>
      <c r="AB103" s="16"/>
      <c r="AC103" s="19"/>
      <c r="AD103" s="367"/>
      <c r="AE103" s="75"/>
      <c r="AF103" s="75"/>
      <c r="AG103" s="75"/>
      <c r="AH103" s="69">
        <f>IF(SUM(AD103:AG103)&gt;0,(G103*36-(SUMPRODUCT($AD$21:$AG$21,AD103:AG103)+(COUNTIF($BX103,"*1*")*36))),0)</f>
        <v>0</v>
      </c>
      <c r="AI103" s="368"/>
      <c r="AJ103" s="75"/>
      <c r="AK103" s="75"/>
      <c r="AL103" s="75"/>
      <c r="AM103" s="69">
        <f>IF(SUM(AI103:AL103)&gt;0,(H103*36-(SUMPRODUCT($AI$21:$AL$21,AI103:AL103)+(COUNTIF($BX103,"*2*")*36))),0)</f>
        <v>0</v>
      </c>
      <c r="AN103" s="368"/>
      <c r="AO103" s="75"/>
      <c r="AP103" s="75"/>
      <c r="AQ103" s="75"/>
      <c r="AR103" s="69">
        <f>IF(SUM(AN103:AQ103)&gt;0,(I103*36-(SUMPRODUCT($AN$21:$AQ$21,AN103:AQ103)+(COUNTIF($BX103,"*3*")*36))),0)</f>
        <v>0</v>
      </c>
      <c r="AS103" s="368"/>
      <c r="AT103" s="75"/>
      <c r="AU103" s="75"/>
      <c r="AV103" s="75"/>
      <c r="AW103" s="69">
        <f>IF(SUM(AS103:AV103)&gt;0,(J103*36-(SUMPRODUCT($AS$21:$AV$21,AS103:AV103)+(COUNTIF($BX103,"*4*")*36))),0)</f>
        <v>0</v>
      </c>
      <c r="AX103" s="368"/>
      <c r="AY103" s="75"/>
      <c r="AZ103" s="75"/>
      <c r="BA103" s="75"/>
      <c r="BB103" s="69">
        <f>IF(SUM(AX103:BA103)&gt;0,(K103*36-(SUMPRODUCT($AX$21:$BA$21,AX103:BA103)+(COUNTIF($BX103,"*5*")*36))),0)</f>
        <v>0</v>
      </c>
      <c r="BC103" s="368"/>
      <c r="BD103" s="75"/>
      <c r="BE103" s="75"/>
      <c r="BF103" s="75"/>
      <c r="BG103" s="69">
        <f>IF(SUM(BC103:BF103)&gt;0,(L103*36-(SUMPRODUCT($BC$21:$BF$21,BC103:BF103)+(COUNTIF($BX103,"*6*")*36))),0)</f>
        <v>0</v>
      </c>
      <c r="BH103" s="368"/>
      <c r="BI103" s="75"/>
      <c r="BJ103" s="75"/>
      <c r="BK103" s="75"/>
      <c r="BL103" s="69">
        <f>IF(SUM(BH103:BK103)&gt;0,(N103*36-(SUMPRODUCT(#REF!,BH103:BK103)+(COUNTIF($BX103,"*7*")*36))),0)</f>
        <v>0</v>
      </c>
      <c r="BM103" s="368"/>
      <c r="BN103" s="75"/>
      <c r="BO103" s="75"/>
      <c r="BP103" s="75"/>
      <c r="BQ103" s="69">
        <f>IF(SUM(BM103:BP103)&gt;0,(F103*36-(SUMPRODUCT(#REF!,BM103:BP103)+(COUNTIF($BX103,"*8*")*36))),0)</f>
        <v>0</v>
      </c>
      <c r="BR103" s="103"/>
      <c r="BS103" s="70"/>
      <c r="BT103" s="103"/>
      <c r="BU103" s="70"/>
      <c r="BV103" s="70"/>
      <c r="BW103" s="33"/>
      <c r="BX103" s="88" t="str">
        <f t="shared" si="62"/>
        <v>0,</v>
      </c>
      <c r="BY103" s="88" t="str">
        <f t="shared" si="63"/>
        <v>0,</v>
      </c>
      <c r="BZ103" s="88" t="str">
        <f t="shared" si="64"/>
        <v>0,</v>
      </c>
      <c r="CA103" s="88" t="str">
        <f t="shared" si="65"/>
        <v>0,</v>
      </c>
      <c r="CB103" s="88" t="str">
        <f t="shared" si="66"/>
        <v>0,</v>
      </c>
      <c r="CC103" s="88" t="str">
        <f t="shared" si="67"/>
        <v>0,</v>
      </c>
      <c r="CD103" s="33"/>
    </row>
    <row r="104" spans="1:82" s="6" customFormat="1" ht="12.75">
      <c r="A104" s="54" t="str">
        <f>'Дисциплины+ЗЕ'!A87</f>
        <v>3Б</v>
      </c>
      <c r="B104" s="55">
        <f>'Дисциплины+ЗЕ'!B87</f>
        <v>24</v>
      </c>
      <c r="C104" s="299">
        <f>'Дисциплины+ЗЕ'!C87</f>
        <v>0</v>
      </c>
      <c r="D104" s="72">
        <v>0</v>
      </c>
      <c r="E104" s="61">
        <f>'Дисциплины+ЗЕ'!D87</f>
        <v>0</v>
      </c>
      <c r="F104" s="62">
        <f>SUM(G104:N104)</f>
        <v>0</v>
      </c>
      <c r="G104" s="392"/>
      <c r="H104" s="393"/>
      <c r="I104" s="393"/>
      <c r="J104" s="393"/>
      <c r="K104" s="393"/>
      <c r="L104" s="393"/>
      <c r="M104" s="393"/>
      <c r="N104" s="393"/>
      <c r="O104" s="66">
        <f>36*E104</f>
        <v>0</v>
      </c>
      <c r="P104" s="80">
        <f>SUM(R104:V104)</f>
        <v>0</v>
      </c>
      <c r="Q104" s="80">
        <f>SUM(R104:U104)</f>
        <v>0</v>
      </c>
      <c r="R104" s="80">
        <f t="shared" si="54"/>
        <v>0</v>
      </c>
      <c r="S104" s="80">
        <f t="shared" si="55"/>
        <v>0</v>
      </c>
      <c r="T104" s="80">
        <f t="shared" si="56"/>
        <v>0</v>
      </c>
      <c r="U104" s="80">
        <f t="shared" si="57"/>
        <v>0</v>
      </c>
      <c r="V104" s="62">
        <f t="shared" si="58"/>
        <v>0</v>
      </c>
      <c r="W104" s="217"/>
      <c r="X104" s="16"/>
      <c r="Y104" s="78"/>
      <c r="Z104" s="16"/>
      <c r="AA104" s="16"/>
      <c r="AB104" s="16"/>
      <c r="AC104" s="19"/>
      <c r="AD104" s="367"/>
      <c r="AE104" s="75"/>
      <c r="AF104" s="75"/>
      <c r="AG104" s="75"/>
      <c r="AH104" s="69">
        <f>IF(SUM(AD104:AG104)&gt;0,(G104*36-(SUMPRODUCT($AD$21:$AG$21,AD104:AG104)+(COUNTIF($BX104,"*1*")*36))),0)</f>
        <v>0</v>
      </c>
      <c r="AI104" s="368"/>
      <c r="AJ104" s="75"/>
      <c r="AK104" s="75"/>
      <c r="AL104" s="75"/>
      <c r="AM104" s="69">
        <f>IF(SUM(AI104:AL104)&gt;0,(H104*36-(SUMPRODUCT($AI$21:$AL$21,AI104:AL104)+(COUNTIF($BX104,"*2*")*36))),0)</f>
        <v>0</v>
      </c>
      <c r="AN104" s="368"/>
      <c r="AO104" s="75"/>
      <c r="AP104" s="75"/>
      <c r="AQ104" s="75"/>
      <c r="AR104" s="69">
        <f>IF(SUM(AN104:AQ104)&gt;0,(I104*36-(SUMPRODUCT($AN$21:$AQ$21,AN104:AQ104)+(COUNTIF($BX104,"*3*")*36))),0)</f>
        <v>0</v>
      </c>
      <c r="AS104" s="368"/>
      <c r="AT104" s="75"/>
      <c r="AU104" s="75"/>
      <c r="AV104" s="75"/>
      <c r="AW104" s="69">
        <f>IF(SUM(AS104:AV104)&gt;0,(J104*36-(SUMPRODUCT($AS$21:$AV$21,AS104:AV104)+(COUNTIF($BX104,"*4*")*36))),0)</f>
        <v>0</v>
      </c>
      <c r="AX104" s="368"/>
      <c r="AY104" s="75"/>
      <c r="AZ104" s="75"/>
      <c r="BA104" s="75"/>
      <c r="BB104" s="69">
        <f>IF(SUM(AX104:BA104)&gt;0,(K104*36-(SUMPRODUCT($AX$21:$BA$21,AX104:BA104)+(COUNTIF($BX104,"*5*")*36))),0)</f>
        <v>0</v>
      </c>
      <c r="BC104" s="368"/>
      <c r="BD104" s="75"/>
      <c r="BE104" s="75"/>
      <c r="BF104" s="75"/>
      <c r="BG104" s="69">
        <f>IF(SUM(BC104:BF104)&gt;0,(L104*36-(SUMPRODUCT($BC$21:$BF$21,BC104:BF104)+(COUNTIF($BX104,"*6*")*36))),0)</f>
        <v>0</v>
      </c>
      <c r="BH104" s="368"/>
      <c r="BI104" s="75"/>
      <c r="BJ104" s="75"/>
      <c r="BK104" s="75"/>
      <c r="BL104" s="69">
        <f>IF(SUM(BH104:BK104)&gt;0,(N104*36-(SUMPRODUCT(#REF!,BH104:BK104)+(COUNTIF($BX104,"*7*")*36))),0)</f>
        <v>0</v>
      </c>
      <c r="BM104" s="368"/>
      <c r="BN104" s="75"/>
      <c r="BO104" s="75"/>
      <c r="BP104" s="75"/>
      <c r="BQ104" s="69">
        <f>IF(SUM(BM104:BP104)&gt;0,(F104*36-(SUMPRODUCT(#REF!,BM104:BP104)+(COUNTIF($BX104,"*8*")*36))),0)</f>
        <v>0</v>
      </c>
      <c r="BR104" s="103"/>
      <c r="BS104" s="70"/>
      <c r="BT104" s="103"/>
      <c r="BU104" s="70"/>
      <c r="BV104" s="70"/>
      <c r="BW104" s="33"/>
      <c r="BX104" s="88" t="str">
        <f t="shared" si="62"/>
        <v>0,</v>
      </c>
      <c r="BY104" s="88" t="str">
        <f t="shared" si="63"/>
        <v>0,</v>
      </c>
      <c r="BZ104" s="88" t="str">
        <f t="shared" si="64"/>
        <v>0,</v>
      </c>
      <c r="CA104" s="88" t="str">
        <f t="shared" si="65"/>
        <v>0,</v>
      </c>
      <c r="CB104" s="88" t="str">
        <f t="shared" si="66"/>
        <v>0,</v>
      </c>
      <c r="CC104" s="88" t="str">
        <f t="shared" si="67"/>
        <v>0,</v>
      </c>
      <c r="CD104" s="33"/>
    </row>
    <row r="105" spans="1:82" s="6" customFormat="1" ht="12.75">
      <c r="A105" s="54" t="str">
        <f>'Дисциплины+ЗЕ'!A88</f>
        <v>3Б</v>
      </c>
      <c r="B105" s="55">
        <f>'Дисциплины+ЗЕ'!B88</f>
        <v>25</v>
      </c>
      <c r="C105" s="299">
        <f>'Дисциплины+ЗЕ'!C88</f>
        <v>0</v>
      </c>
      <c r="D105" s="72">
        <v>0</v>
      </c>
      <c r="E105" s="61">
        <f>'Дисциплины+ЗЕ'!D88</f>
        <v>0</v>
      </c>
      <c r="F105" s="62">
        <f>SUM(G105:N105)</f>
        <v>0</v>
      </c>
      <c r="G105" s="392"/>
      <c r="H105" s="393"/>
      <c r="I105" s="393"/>
      <c r="J105" s="393"/>
      <c r="K105" s="393"/>
      <c r="L105" s="393"/>
      <c r="M105" s="393"/>
      <c r="N105" s="393"/>
      <c r="O105" s="66">
        <f t="shared" si="59"/>
        <v>0</v>
      </c>
      <c r="P105" s="80">
        <f t="shared" si="60"/>
        <v>0</v>
      </c>
      <c r="Q105" s="80">
        <f t="shared" si="61"/>
        <v>0</v>
      </c>
      <c r="R105" s="80">
        <f t="shared" si="54"/>
        <v>0</v>
      </c>
      <c r="S105" s="80">
        <f t="shared" si="55"/>
        <v>0</v>
      </c>
      <c r="T105" s="80">
        <f t="shared" si="56"/>
        <v>0</v>
      </c>
      <c r="U105" s="80">
        <f t="shared" si="57"/>
        <v>0</v>
      </c>
      <c r="V105" s="62">
        <f t="shared" si="58"/>
        <v>0</v>
      </c>
      <c r="W105" s="217"/>
      <c r="X105" s="16"/>
      <c r="Y105" s="78"/>
      <c r="Z105" s="16"/>
      <c r="AA105" s="16"/>
      <c r="AB105" s="16"/>
      <c r="AC105" s="19"/>
      <c r="AD105" s="367"/>
      <c r="AE105" s="75"/>
      <c r="AF105" s="75"/>
      <c r="AG105" s="75"/>
      <c r="AH105" s="69">
        <f>IF(SUM(AD105:AG105)&gt;0,(G105*36-(SUMPRODUCT($AD$21:$AG$21,AD105:AG105)+(COUNTIF($BX105,"*1*")*36))),0)</f>
        <v>0</v>
      </c>
      <c r="AI105" s="368"/>
      <c r="AJ105" s="75"/>
      <c r="AK105" s="75"/>
      <c r="AL105" s="75"/>
      <c r="AM105" s="69">
        <f>IF(SUM(AI105:AL105)&gt;0,(H105*36-(SUMPRODUCT($AI$21:$AL$21,AI105:AL105)+(COUNTIF($BX105,"*2*")*36))),0)</f>
        <v>0</v>
      </c>
      <c r="AN105" s="368"/>
      <c r="AO105" s="75"/>
      <c r="AP105" s="75"/>
      <c r="AQ105" s="75"/>
      <c r="AR105" s="69">
        <f>IF(SUM(AN105:AQ105)&gt;0,(I105*36-(SUMPRODUCT($AN$21:$AQ$21,AN105:AQ105)+(COUNTIF($BX105,"*3*")*36))),0)</f>
        <v>0</v>
      </c>
      <c r="AS105" s="368"/>
      <c r="AT105" s="75"/>
      <c r="AU105" s="75"/>
      <c r="AV105" s="75"/>
      <c r="AW105" s="69">
        <f>IF(SUM(AS105:AV105)&gt;0,(J105*36-(SUMPRODUCT($AS$21:$AV$21,AS105:AV105)+(COUNTIF($BX105,"*4*")*36))),0)</f>
        <v>0</v>
      </c>
      <c r="AX105" s="368"/>
      <c r="AY105" s="75"/>
      <c r="AZ105" s="75"/>
      <c r="BA105" s="75"/>
      <c r="BB105" s="69">
        <f>IF(SUM(AX105:BA105)&gt;0,(K105*36-(SUMPRODUCT($AX$21:$BA$21,AX105:BA105)+(COUNTIF($BX105,"*5*")*36))),0)</f>
        <v>0</v>
      </c>
      <c r="BC105" s="368"/>
      <c r="BD105" s="75"/>
      <c r="BE105" s="75"/>
      <c r="BF105" s="75"/>
      <c r="BG105" s="69">
        <f>IF(SUM(BC105:BF105)&gt;0,(L105*36-(SUMPRODUCT($BC$21:$BF$21,BC105:BF105)+(COUNTIF($BX105,"*6*")*36))),0)</f>
        <v>0</v>
      </c>
      <c r="BH105" s="368"/>
      <c r="BI105" s="75"/>
      <c r="BJ105" s="75"/>
      <c r="BK105" s="75"/>
      <c r="BL105" s="69">
        <f>IF(SUM(BH105:BK105)&gt;0,(N105*36-(SUMPRODUCT(#REF!,BH105:BK105)+(COUNTIF($BX105,"*7*")*36))),0)</f>
        <v>0</v>
      </c>
      <c r="BM105" s="368"/>
      <c r="BN105" s="75"/>
      <c r="BO105" s="75"/>
      <c r="BP105" s="75"/>
      <c r="BQ105" s="69">
        <f>IF(SUM(BM105:BP105)&gt;0,(F105*36-(SUMPRODUCT(#REF!,BM105:BP105)+(COUNTIF($BX105,"*8*")*36))),0)</f>
        <v>0</v>
      </c>
      <c r="BR105" s="103"/>
      <c r="BS105" s="70"/>
      <c r="BT105" s="103"/>
      <c r="BU105" s="70"/>
      <c r="BV105" s="70"/>
      <c r="BW105" s="33"/>
      <c r="BX105" s="88" t="str">
        <f>TEXT(W105,"0,")</f>
        <v>0,</v>
      </c>
      <c r="BY105" s="88" t="str">
        <f>TEXT(X105,"0,")</f>
        <v>0,</v>
      </c>
      <c r="BZ105" s="88" t="str">
        <f>TEXT(Y105,"0,")</f>
        <v>0,</v>
      </c>
      <c r="CA105" s="88" t="str">
        <f>TEXT(Z105,"0,")</f>
        <v>0,</v>
      </c>
      <c r="CB105" s="88" t="str">
        <f>TEXT(AA105,"0,")</f>
        <v>0,</v>
      </c>
      <c r="CC105" s="88" t="str">
        <f>TEXT(AC105,"0,")</f>
        <v>0,</v>
      </c>
      <c r="CD105" s="33"/>
    </row>
    <row r="106" spans="1:81" ht="10.5" customHeight="1">
      <c r="A106" s="513" t="str">
        <f>'Дисциплины+ЗЕ'!A89</f>
        <v>3.П</v>
      </c>
      <c r="B106" s="500">
        <f>'Дисциплины+ЗЕ'!B89</f>
        <v>0</v>
      </c>
      <c r="C106" s="501" t="str">
        <f>'Дисциплины+ЗЕ'!C89</f>
        <v>Вариативная часть</v>
      </c>
      <c r="D106" s="502"/>
      <c r="E106" s="503">
        <f>'Дисциплины+ЗЕ'!D89</f>
        <v>0</v>
      </c>
      <c r="F106" s="504">
        <f aca="true" t="shared" si="71" ref="F106:O106">SUBTOTAL(9,F107:F131)</f>
        <v>0</v>
      </c>
      <c r="G106" s="505">
        <f t="shared" si="71"/>
        <v>0</v>
      </c>
      <c r="H106" s="506">
        <f t="shared" si="71"/>
        <v>0</v>
      </c>
      <c r="I106" s="506">
        <f t="shared" si="71"/>
        <v>0</v>
      </c>
      <c r="J106" s="506">
        <f t="shared" si="71"/>
        <v>0</v>
      </c>
      <c r="K106" s="506">
        <f t="shared" si="71"/>
        <v>0</v>
      </c>
      <c r="L106" s="506">
        <f t="shared" si="71"/>
        <v>0</v>
      </c>
      <c r="M106" s="506"/>
      <c r="N106" s="506"/>
      <c r="O106" s="505">
        <f t="shared" si="71"/>
        <v>0</v>
      </c>
      <c r="P106" s="506">
        <f aca="true" t="shared" si="72" ref="P106:V106">SUBTOTAL(9,P107:P131)</f>
        <v>0</v>
      </c>
      <c r="Q106" s="506">
        <f t="shared" si="72"/>
        <v>0</v>
      </c>
      <c r="R106" s="506">
        <f t="shared" si="72"/>
        <v>0</v>
      </c>
      <c r="S106" s="506">
        <f t="shared" si="72"/>
        <v>0</v>
      </c>
      <c r="T106" s="506">
        <f t="shared" si="72"/>
        <v>0</v>
      </c>
      <c r="U106" s="506">
        <f t="shared" si="72"/>
        <v>0</v>
      </c>
      <c r="V106" s="504">
        <f t="shared" si="72"/>
        <v>0</v>
      </c>
      <c r="W106" s="514"/>
      <c r="X106" s="515"/>
      <c r="Y106" s="515"/>
      <c r="Z106" s="515"/>
      <c r="AA106" s="515"/>
      <c r="AB106" s="515"/>
      <c r="AC106" s="516"/>
      <c r="AD106" s="517"/>
      <c r="AE106" s="518"/>
      <c r="AF106" s="518"/>
      <c r="AG106" s="518"/>
      <c r="AH106" s="512"/>
      <c r="AI106" s="519"/>
      <c r="AJ106" s="518"/>
      <c r="AK106" s="518"/>
      <c r="AL106" s="518"/>
      <c r="AM106" s="512"/>
      <c r="AN106" s="519"/>
      <c r="AO106" s="518"/>
      <c r="AP106" s="518"/>
      <c r="AQ106" s="518"/>
      <c r="AR106" s="512"/>
      <c r="AS106" s="519"/>
      <c r="AT106" s="518"/>
      <c r="AU106" s="518"/>
      <c r="AV106" s="518"/>
      <c r="AW106" s="512"/>
      <c r="AX106" s="519"/>
      <c r="AY106" s="518"/>
      <c r="AZ106" s="518"/>
      <c r="BA106" s="518"/>
      <c r="BB106" s="512"/>
      <c r="BC106" s="519"/>
      <c r="BD106" s="518"/>
      <c r="BE106" s="518"/>
      <c r="BF106" s="518"/>
      <c r="BG106" s="512"/>
      <c r="BH106" s="519"/>
      <c r="BI106" s="518"/>
      <c r="BJ106" s="518"/>
      <c r="BK106" s="518"/>
      <c r="BL106" s="512"/>
      <c r="BM106" s="519"/>
      <c r="BN106" s="518"/>
      <c r="BO106" s="518"/>
      <c r="BP106" s="518"/>
      <c r="BQ106" s="512"/>
      <c r="BR106" s="251"/>
      <c r="BT106" s="251"/>
      <c r="BW106" s="33"/>
      <c r="BX106" s="88" t="str">
        <f aca="true" t="shared" si="73" ref="BX106:BX143">TEXT(W106,"0,")</f>
        <v>0,</v>
      </c>
      <c r="BY106" s="88" t="str">
        <f aca="true" t="shared" si="74" ref="BY106:BY143">TEXT(X106,"0,")</f>
        <v>0,</v>
      </c>
      <c r="BZ106" s="88" t="str">
        <f aca="true" t="shared" si="75" ref="BZ106:BZ143">TEXT(Y106,"0,")</f>
        <v>0,</v>
      </c>
      <c r="CA106" s="88" t="str">
        <f aca="true" t="shared" si="76" ref="CA106:CA143">TEXT(Z106,"0,")</f>
        <v>0,</v>
      </c>
      <c r="CB106" s="88" t="str">
        <f aca="true" t="shared" si="77" ref="CB106:CB143">TEXT(AA106,"0,")</f>
        <v>0,</v>
      </c>
      <c r="CC106" s="88" t="str">
        <f aca="true" t="shared" si="78" ref="CC106:CC143">TEXT(AC106,"0,")</f>
        <v>0,</v>
      </c>
    </row>
    <row r="107" spans="1:81" ht="12.75" customHeight="1">
      <c r="A107" s="54" t="str">
        <f>'Дисциплины+ЗЕ'!A90</f>
        <v>3В</v>
      </c>
      <c r="B107" s="55">
        <f>'Дисциплины+ЗЕ'!B90</f>
        <v>1</v>
      </c>
      <c r="C107" s="299">
        <f>'Дисциплины+ЗЕ'!C90</f>
        <v>0</v>
      </c>
      <c r="D107" s="72">
        <v>0</v>
      </c>
      <c r="E107" s="61">
        <f>'Дисциплины+ЗЕ'!D90</f>
        <v>0</v>
      </c>
      <c r="F107" s="62">
        <f>SUM(G107:N107)</f>
        <v>0</v>
      </c>
      <c r="G107" s="584"/>
      <c r="H107" s="583"/>
      <c r="I107" s="583"/>
      <c r="J107" s="583"/>
      <c r="K107" s="583"/>
      <c r="L107" s="586"/>
      <c r="M107" s="393"/>
      <c r="N107" s="393"/>
      <c r="O107" s="66">
        <f aca="true" t="shared" si="79" ref="O107:O131">36*E107</f>
        <v>0</v>
      </c>
      <c r="P107" s="80">
        <f aca="true" t="shared" si="80" ref="P107:P131">SUM(R107:V107)</f>
        <v>0</v>
      </c>
      <c r="Q107" s="80">
        <f aca="true" t="shared" si="81" ref="Q107:Q131">SUM(R107:U107)</f>
        <v>0</v>
      </c>
      <c r="R107" s="80">
        <f>AD107*$AD$21+AI107*$AI$21+AN107*$AN$21+AS107*$AS$21+AX107*$AX$21+BC107*$BC$21+BH107*$BH$21+BM107*$BM$21</f>
        <v>0</v>
      </c>
      <c r="S107" s="80">
        <f>AE107*$AD$21+AJ107*$AI$21+AO107*$AN$21+AT107*$AS$21+AY107*$AX$21+BD107*$BC$21+BI107*$BH$21+BN107*$BM$21</f>
        <v>0</v>
      </c>
      <c r="T107" s="80">
        <f>AF107*$AD$21+AK107*$AI$21+AP107*$AN$21+AU107*$AS$21+AZ107*$AX$21+BE107*$BC$21+BJ107*$BH$21+BO107*$BM$21</f>
        <v>0</v>
      </c>
      <c r="U107" s="80">
        <f>AG107*$AD$21+AL107*$AI$21+AQ107*$AN$21+AV107*$AS$21+BA107*$AX$21+BF107*$BC$21+BK107*$BH$21+BP107*$BM$21</f>
        <v>0</v>
      </c>
      <c r="V107" s="62">
        <f>AH107+AM107+AR107+AW107+BB107+BG107+BL107+BQ107+LEN(SUBSTITUTE(SUBSTITUTE(SUBSTITUTE(SUBSTITUTE(SUBSTITUTE(W107,"0",""),".","")," ",""),",",""),";",""))*36</f>
        <v>0</v>
      </c>
      <c r="W107" s="593"/>
      <c r="X107" s="590"/>
      <c r="Y107" s="591"/>
      <c r="Z107" s="590"/>
      <c r="AA107" s="590"/>
      <c r="AB107" s="590"/>
      <c r="AC107" s="19"/>
      <c r="AD107" s="367"/>
      <c r="AE107" s="75"/>
      <c r="AF107" s="75"/>
      <c r="AG107" s="75"/>
      <c r="AH107" s="69">
        <f>IF(SUM(AD107:AG107)&gt;0,(G107*36-(SUMPRODUCT($AD$21:$AG$21,AD107:AG107)+(COUNTIF($BX107,"*1*")*36))),0)</f>
        <v>0</v>
      </c>
      <c r="AI107" s="368"/>
      <c r="AJ107" s="75"/>
      <c r="AK107" s="75"/>
      <c r="AL107" s="75"/>
      <c r="AM107" s="69">
        <f>IF(SUM(AI107:AL107)&gt;0,(H107*36-(SUMPRODUCT($AI$21:$AL$21,AI107:AL107)+(COUNTIF($BX107,"*2*")*36))),0)</f>
        <v>0</v>
      </c>
      <c r="AN107" s="368"/>
      <c r="AO107" s="75"/>
      <c r="AP107" s="75"/>
      <c r="AQ107" s="75"/>
      <c r="AR107" s="69">
        <f>IF(SUM(AN107:AQ107)&gt;0,(I107*36-(SUMPRODUCT($AN$21:$AQ$21,AN107:AQ107)+(COUNTIF($BX107,"*3*")*36))),0)</f>
        <v>0</v>
      </c>
      <c r="AS107" s="368"/>
      <c r="AT107" s="75"/>
      <c r="AU107" s="75"/>
      <c r="AV107" s="75"/>
      <c r="AW107" s="69">
        <f>IF(SUM(AS107:AV107)&gt;0,(J107*36-(SUMPRODUCT($AS$21:$AV$21,AS107:AV107)+(COUNTIF($BX107,"*4*")*36))),0)</f>
        <v>0</v>
      </c>
      <c r="AX107" s="368"/>
      <c r="AY107" s="75"/>
      <c r="AZ107" s="75"/>
      <c r="BA107" s="75"/>
      <c r="BB107" s="69">
        <f>IF(SUM(AX107:BA107)&gt;0,(K107*36-(SUMPRODUCT($AX$21:$BA$21,AX107:BA107)+(COUNTIF($BX107,"*5*")*36))),0)</f>
        <v>0</v>
      </c>
      <c r="BC107" s="368"/>
      <c r="BD107" s="75"/>
      <c r="BE107" s="75"/>
      <c r="BF107" s="75"/>
      <c r="BG107" s="69">
        <f>IF(SUM(BC107:BF107)&gt;0,(L107*36-(SUMPRODUCT($BC$21:$BF$21,BC107:BF107)+(COUNTIF($BX107,"*6*")*36))),0)</f>
        <v>0</v>
      </c>
      <c r="BH107" s="368"/>
      <c r="BI107" s="75"/>
      <c r="BJ107" s="75"/>
      <c r="BK107" s="75"/>
      <c r="BL107" s="69">
        <f>IF(SUM(BH107:BK107)&gt;0,(N107*36-(SUMPRODUCT(#REF!,BH107:BK107)+(COUNTIF($BX107,"*7*")*36))),0)</f>
        <v>0</v>
      </c>
      <c r="BM107" s="368"/>
      <c r="BN107" s="75"/>
      <c r="BO107" s="75"/>
      <c r="BP107" s="75"/>
      <c r="BQ107" s="69">
        <f>IF(SUM(BM107:BP107)&gt;0,(F107*36-(SUMPRODUCT(#REF!,BM107:BP107)+(COUNTIF($BX107,"*8*")*36))),0)</f>
        <v>0</v>
      </c>
      <c r="BR107" s="103"/>
      <c r="BT107" s="103"/>
      <c r="BW107" s="33"/>
      <c r="BX107" s="88" t="str">
        <f t="shared" si="73"/>
        <v>0,</v>
      </c>
      <c r="BY107" s="88" t="str">
        <f t="shared" si="74"/>
        <v>0,</v>
      </c>
      <c r="BZ107" s="88" t="str">
        <f t="shared" si="75"/>
        <v>0,</v>
      </c>
      <c r="CA107" s="88" t="str">
        <f t="shared" si="76"/>
        <v>0,</v>
      </c>
      <c r="CB107" s="88" t="str">
        <f t="shared" si="77"/>
        <v>0,</v>
      </c>
      <c r="CC107" s="88" t="str">
        <f t="shared" si="78"/>
        <v>0,</v>
      </c>
    </row>
    <row r="108" spans="1:81" ht="12.75" customHeight="1">
      <c r="A108" s="54" t="str">
        <f>'Дисциплины+ЗЕ'!A91</f>
        <v>3В</v>
      </c>
      <c r="B108" s="55">
        <f>'Дисциплины+ЗЕ'!B91</f>
        <v>2</v>
      </c>
      <c r="C108" s="299">
        <f>'Дисциплины+ЗЕ'!C91</f>
        <v>0</v>
      </c>
      <c r="D108" s="72">
        <v>0</v>
      </c>
      <c r="E108" s="61">
        <f>'Дисциплины+ЗЕ'!D91</f>
        <v>0</v>
      </c>
      <c r="F108" s="62">
        <f>SUM(G108:N108)</f>
        <v>0</v>
      </c>
      <c r="G108" s="584"/>
      <c r="H108" s="583"/>
      <c r="I108" s="583"/>
      <c r="J108" s="583"/>
      <c r="K108" s="583"/>
      <c r="L108" s="586"/>
      <c r="M108" s="393"/>
      <c r="N108" s="393"/>
      <c r="O108" s="66">
        <f t="shared" si="79"/>
        <v>0</v>
      </c>
      <c r="P108" s="80">
        <f t="shared" si="80"/>
        <v>0</v>
      </c>
      <c r="Q108" s="80">
        <f t="shared" si="81"/>
        <v>0</v>
      </c>
      <c r="R108" s="80">
        <f aca="true" t="shared" si="82" ref="R108:R131">AD108*$AD$21+AI108*$AI$21+AN108*$AN$21+AS108*$AS$21+AX108*$AX$21+BC108*$BC$21+BH108*$BH$21+BM108*$BM$21</f>
        <v>0</v>
      </c>
      <c r="S108" s="80">
        <f aca="true" t="shared" si="83" ref="S108:S131">AE108*$AD$21+AJ108*$AI$21+AO108*$AN$21+AT108*$AS$21+AY108*$AX$21+BD108*$BC$21+BI108*$BH$21+BN108*$BM$21</f>
        <v>0</v>
      </c>
      <c r="T108" s="80">
        <f aca="true" t="shared" si="84" ref="T108:T131">AF108*$AD$21+AK108*$AI$21+AP108*$AN$21+AU108*$AS$21+AZ108*$AX$21+BE108*$BC$21+BJ108*$BH$21+BO108*$BM$21</f>
        <v>0</v>
      </c>
      <c r="U108" s="80">
        <f aca="true" t="shared" si="85" ref="U108:U131">AG108*$AD$21+AL108*$AI$21+AQ108*$AN$21+AV108*$AS$21+BA108*$AX$21+BF108*$BC$21+BK108*$BH$21+BP108*$BM$21</f>
        <v>0</v>
      </c>
      <c r="V108" s="62">
        <f aca="true" t="shared" si="86" ref="V108:V131">AH108+AM108+AR108+AW108+BB108+BG108+BL108+BQ108+LEN(SUBSTITUTE(SUBSTITUTE(SUBSTITUTE(SUBSTITUTE(SUBSTITUTE(W108,"0",""),".","")," ",""),",",""),";",""))*36</f>
        <v>0</v>
      </c>
      <c r="W108" s="593"/>
      <c r="X108" s="590"/>
      <c r="Y108" s="591"/>
      <c r="Z108" s="590"/>
      <c r="AA108" s="590"/>
      <c r="AB108" s="590"/>
      <c r="AC108" s="19"/>
      <c r="AD108" s="367"/>
      <c r="AE108" s="75"/>
      <c r="AF108" s="75"/>
      <c r="AG108" s="75"/>
      <c r="AH108" s="69">
        <f>IF(SUM(AD108:AG108)&gt;0,(G108*36-(SUMPRODUCT($AD$21:$AG$21,AD108:AG108)+(COUNTIF($BX108,"*1*")*36))),0)</f>
        <v>0</v>
      </c>
      <c r="AI108" s="368"/>
      <c r="AJ108" s="75"/>
      <c r="AK108" s="75"/>
      <c r="AL108" s="75"/>
      <c r="AM108" s="69">
        <f>IF(SUM(AI108:AL108)&gt;0,(H108*36-(SUMPRODUCT($AI$21:$AL$21,AI108:AL108)+(COUNTIF($BX108,"*2*")*36))),0)</f>
        <v>0</v>
      </c>
      <c r="AN108" s="368"/>
      <c r="AO108" s="75"/>
      <c r="AP108" s="75"/>
      <c r="AQ108" s="75"/>
      <c r="AR108" s="69">
        <f>IF(SUM(AN108:AQ108)&gt;0,(I108*36-(SUMPRODUCT($AN$21:$AQ$21,AN108:AQ108)+(COUNTIF($BX108,"*3*")*36))),0)</f>
        <v>0</v>
      </c>
      <c r="AS108" s="368"/>
      <c r="AT108" s="75"/>
      <c r="AU108" s="75"/>
      <c r="AV108" s="75"/>
      <c r="AW108" s="69">
        <f>IF(SUM(AS108:AV108)&gt;0,(J108*36-(SUMPRODUCT($AS$21:$AV$21,AS108:AV108)+(COUNTIF($BX108,"*4*")*36))),0)</f>
        <v>0</v>
      </c>
      <c r="AX108" s="368"/>
      <c r="AY108" s="75"/>
      <c r="AZ108" s="75"/>
      <c r="BA108" s="75"/>
      <c r="BB108" s="69">
        <f>IF(SUM(AX108:BA108)&gt;0,(K108*36-(SUMPRODUCT($AX$21:$BA$21,AX108:BA108)+(COUNTIF($BX108,"*5*")*36))),0)</f>
        <v>0</v>
      </c>
      <c r="BC108" s="368"/>
      <c r="BD108" s="75"/>
      <c r="BE108" s="75"/>
      <c r="BF108" s="75"/>
      <c r="BG108" s="69">
        <f>IF(SUM(BC108:BF108)&gt;0,(L108*36-(SUMPRODUCT($BC$21:$BF$21,BC108:BF108)+(COUNTIF($BX108,"*6*")*36))),0)</f>
        <v>0</v>
      </c>
      <c r="BH108" s="368"/>
      <c r="BI108" s="75"/>
      <c r="BJ108" s="75"/>
      <c r="BK108" s="75"/>
      <c r="BL108" s="69">
        <f>IF(SUM(BH108:BK108)&gt;0,(N108*36-(SUMPRODUCT(#REF!,BH108:BK108)+(COUNTIF($BX108,"*7*")*36))),0)</f>
        <v>0</v>
      </c>
      <c r="BM108" s="368"/>
      <c r="BN108" s="75"/>
      <c r="BO108" s="75"/>
      <c r="BP108" s="75"/>
      <c r="BQ108" s="69">
        <f>IF(SUM(BM108:BP108)&gt;0,(F108*36-(SUMPRODUCT(#REF!,BM108:BP108)+(COUNTIF($BX108,"*8*")*36))),0)</f>
        <v>0</v>
      </c>
      <c r="BR108" s="103"/>
      <c r="BT108" s="103"/>
      <c r="BW108" s="33"/>
      <c r="BX108" s="88" t="str">
        <f t="shared" si="73"/>
        <v>0,</v>
      </c>
      <c r="BY108" s="88" t="str">
        <f t="shared" si="74"/>
        <v>0,</v>
      </c>
      <c r="BZ108" s="88" t="str">
        <f t="shared" si="75"/>
        <v>0,</v>
      </c>
      <c r="CA108" s="88" t="str">
        <f t="shared" si="76"/>
        <v>0,</v>
      </c>
      <c r="CB108" s="88" t="str">
        <f t="shared" si="77"/>
        <v>0,</v>
      </c>
      <c r="CC108" s="88" t="str">
        <f t="shared" si="78"/>
        <v>0,</v>
      </c>
    </row>
    <row r="109" spans="1:81" ht="12.75" customHeight="1">
      <c r="A109" s="54" t="str">
        <f>'Дисциплины+ЗЕ'!A92</f>
        <v>3В</v>
      </c>
      <c r="B109" s="55">
        <f>'Дисциплины+ЗЕ'!B92</f>
        <v>3</v>
      </c>
      <c r="C109" s="299">
        <f>'Дисциплины+ЗЕ'!C92</f>
        <v>0</v>
      </c>
      <c r="D109" s="72">
        <v>0</v>
      </c>
      <c r="E109" s="61">
        <f>'Дисциплины+ЗЕ'!D92</f>
        <v>0</v>
      </c>
      <c r="F109" s="62">
        <f>SUM(G109:N109)</f>
        <v>0</v>
      </c>
      <c r="G109" s="584"/>
      <c r="H109" s="583"/>
      <c r="I109" s="583"/>
      <c r="J109" s="583"/>
      <c r="K109" s="583"/>
      <c r="L109" s="586"/>
      <c r="M109" s="393"/>
      <c r="N109" s="393"/>
      <c r="O109" s="66">
        <f t="shared" si="79"/>
        <v>0</v>
      </c>
      <c r="P109" s="80">
        <f t="shared" si="80"/>
        <v>0</v>
      </c>
      <c r="Q109" s="80">
        <f t="shared" si="81"/>
        <v>0</v>
      </c>
      <c r="R109" s="80">
        <f t="shared" si="82"/>
        <v>0</v>
      </c>
      <c r="S109" s="80">
        <f t="shared" si="83"/>
        <v>0</v>
      </c>
      <c r="T109" s="80">
        <f t="shared" si="84"/>
        <v>0</v>
      </c>
      <c r="U109" s="80">
        <f t="shared" si="85"/>
        <v>0</v>
      </c>
      <c r="V109" s="62">
        <f t="shared" si="86"/>
        <v>0</v>
      </c>
      <c r="W109" s="593"/>
      <c r="X109" s="590"/>
      <c r="Y109" s="591"/>
      <c r="Z109" s="590"/>
      <c r="AA109" s="590"/>
      <c r="AB109" s="590"/>
      <c r="AC109" s="19"/>
      <c r="AD109" s="367"/>
      <c r="AE109" s="75"/>
      <c r="AF109" s="75"/>
      <c r="AG109" s="75"/>
      <c r="AH109" s="69">
        <f>IF(SUM(AD109:AG109)&gt;0,(G109*36-(SUMPRODUCT($AD$21:$AG$21,AD109:AG109)+(COUNTIF($BX109,"*1*")*36))),0)</f>
        <v>0</v>
      </c>
      <c r="AI109" s="368"/>
      <c r="AJ109" s="75"/>
      <c r="AK109" s="75"/>
      <c r="AL109" s="75"/>
      <c r="AM109" s="69">
        <f>IF(SUM(AI109:AL109)&gt;0,(H109*36-(SUMPRODUCT($AI$21:$AL$21,AI109:AL109)+(COUNTIF($BX109,"*2*")*36))),0)</f>
        <v>0</v>
      </c>
      <c r="AN109" s="368"/>
      <c r="AO109" s="75"/>
      <c r="AP109" s="75"/>
      <c r="AQ109" s="75"/>
      <c r="AR109" s="69">
        <f>IF(SUM(AN109:AQ109)&gt;0,(I109*36-(SUMPRODUCT($AN$21:$AQ$21,AN109:AQ109)+(COUNTIF($BX109,"*3*")*36))),0)</f>
        <v>0</v>
      </c>
      <c r="AS109" s="368"/>
      <c r="AT109" s="75"/>
      <c r="AU109" s="75"/>
      <c r="AV109" s="75"/>
      <c r="AW109" s="69">
        <f>IF(SUM(AS109:AV109)&gt;0,(J109*36-(SUMPRODUCT($AS$21:$AV$21,AS109:AV109)+(COUNTIF($BX109,"*4*")*36))),0)</f>
        <v>0</v>
      </c>
      <c r="AX109" s="368"/>
      <c r="AY109" s="75"/>
      <c r="AZ109" s="75"/>
      <c r="BA109" s="75"/>
      <c r="BB109" s="69">
        <f>IF(SUM(AX109:BA109)&gt;0,(K109*36-(SUMPRODUCT($AX$21:$BA$21,AX109:BA109)+(COUNTIF($BX109,"*5*")*36))),0)</f>
        <v>0</v>
      </c>
      <c r="BC109" s="368"/>
      <c r="BD109" s="75"/>
      <c r="BE109" s="75"/>
      <c r="BF109" s="75"/>
      <c r="BG109" s="69">
        <f>IF(SUM(BC109:BF109)&gt;0,(L109*36-(SUMPRODUCT($BC$21:$BF$21,BC109:BF109)+(COUNTIF($BX109,"*6*")*36))),0)</f>
        <v>0</v>
      </c>
      <c r="BH109" s="368"/>
      <c r="BI109" s="75"/>
      <c r="BJ109" s="75"/>
      <c r="BK109" s="75"/>
      <c r="BL109" s="69">
        <f>IF(SUM(BH109:BK109)&gt;0,(N109*36-(SUMPRODUCT(#REF!,BH109:BK109)+(COUNTIF($BX109,"*7*")*36))),0)</f>
        <v>0</v>
      </c>
      <c r="BM109" s="368"/>
      <c r="BN109" s="75"/>
      <c r="BO109" s="75"/>
      <c r="BP109" s="75"/>
      <c r="BQ109" s="69">
        <f>IF(SUM(BM109:BP109)&gt;0,(F109*36-(SUMPRODUCT(#REF!,BM109:BP109)+(COUNTIF($BX109,"*8*")*36))),0)</f>
        <v>0</v>
      </c>
      <c r="BR109" s="103"/>
      <c r="BT109" s="103"/>
      <c r="BW109" s="33"/>
      <c r="BX109" s="88" t="str">
        <f t="shared" si="73"/>
        <v>0,</v>
      </c>
      <c r="BY109" s="88" t="str">
        <f t="shared" si="74"/>
        <v>0,</v>
      </c>
      <c r="BZ109" s="88" t="str">
        <f t="shared" si="75"/>
        <v>0,</v>
      </c>
      <c r="CA109" s="88" t="str">
        <f t="shared" si="76"/>
        <v>0,</v>
      </c>
      <c r="CB109" s="88" t="str">
        <f t="shared" si="77"/>
        <v>0,</v>
      </c>
      <c r="CC109" s="88" t="str">
        <f t="shared" si="78"/>
        <v>0,</v>
      </c>
    </row>
    <row r="110" spans="1:81" ht="12.75" customHeight="1">
      <c r="A110" s="54" t="str">
        <f>'Дисциплины+ЗЕ'!A93</f>
        <v>3В</v>
      </c>
      <c r="B110" s="55">
        <f>'Дисциплины+ЗЕ'!B93</f>
        <v>4</v>
      </c>
      <c r="C110" s="299">
        <f>'Дисциплины+ЗЕ'!C93</f>
        <v>0</v>
      </c>
      <c r="D110" s="72">
        <v>0</v>
      </c>
      <c r="E110" s="61">
        <f>'Дисциплины+ЗЕ'!D93</f>
        <v>0</v>
      </c>
      <c r="F110" s="62">
        <f>SUM(G110:N110)</f>
        <v>0</v>
      </c>
      <c r="G110" s="584"/>
      <c r="H110" s="583"/>
      <c r="I110" s="583"/>
      <c r="J110" s="583"/>
      <c r="K110" s="583"/>
      <c r="L110" s="586"/>
      <c r="M110" s="393"/>
      <c r="N110" s="393"/>
      <c r="O110" s="66">
        <f t="shared" si="79"/>
        <v>0</v>
      </c>
      <c r="P110" s="80">
        <f t="shared" si="80"/>
        <v>0</v>
      </c>
      <c r="Q110" s="80">
        <f t="shared" si="81"/>
        <v>0</v>
      </c>
      <c r="R110" s="80">
        <f t="shared" si="82"/>
        <v>0</v>
      </c>
      <c r="S110" s="80">
        <f t="shared" si="83"/>
        <v>0</v>
      </c>
      <c r="T110" s="80">
        <f t="shared" si="84"/>
        <v>0</v>
      </c>
      <c r="U110" s="80">
        <f t="shared" si="85"/>
        <v>0</v>
      </c>
      <c r="V110" s="62">
        <f t="shared" si="86"/>
        <v>0</v>
      </c>
      <c r="W110" s="593"/>
      <c r="X110" s="590"/>
      <c r="Y110" s="591"/>
      <c r="Z110" s="590"/>
      <c r="AA110" s="590"/>
      <c r="AB110" s="590"/>
      <c r="AC110" s="19"/>
      <c r="AD110" s="367"/>
      <c r="AE110" s="75"/>
      <c r="AF110" s="75"/>
      <c r="AG110" s="75"/>
      <c r="AH110" s="69">
        <f>IF(SUM(AD110:AG110)&gt;0,(G110*36-(SUMPRODUCT($AD$21:$AG$21,AD110:AG110)+(COUNTIF($BX110,"*1*")*36))),0)</f>
        <v>0</v>
      </c>
      <c r="AI110" s="368"/>
      <c r="AJ110" s="75"/>
      <c r="AK110" s="75"/>
      <c r="AL110" s="75"/>
      <c r="AM110" s="69">
        <f>IF(SUM(AI110:AL110)&gt;0,(H110*36-(SUMPRODUCT($AI$21:$AL$21,AI110:AL110)+(COUNTIF($BX110,"*2*")*36))),0)</f>
        <v>0</v>
      </c>
      <c r="AN110" s="368"/>
      <c r="AO110" s="75"/>
      <c r="AP110" s="75"/>
      <c r="AQ110" s="75"/>
      <c r="AR110" s="69">
        <f>IF(SUM(AN110:AQ110)&gt;0,(I110*36-(SUMPRODUCT($AN$21:$AQ$21,AN110:AQ110)+(COUNTIF($BX110,"*3*")*36))),0)</f>
        <v>0</v>
      </c>
      <c r="AS110" s="368"/>
      <c r="AT110" s="75"/>
      <c r="AU110" s="75"/>
      <c r="AV110" s="75"/>
      <c r="AW110" s="69">
        <f>IF(SUM(AS110:AV110)&gt;0,(J110*36-(SUMPRODUCT($AS$21:$AV$21,AS110:AV110)+(COUNTIF($BX110,"*4*")*36))),0)</f>
        <v>0</v>
      </c>
      <c r="AX110" s="368"/>
      <c r="AY110" s="75"/>
      <c r="AZ110" s="75"/>
      <c r="BA110" s="75"/>
      <c r="BB110" s="69">
        <f>IF(SUM(AX110:BA110)&gt;0,(K110*36-(SUMPRODUCT($AX$21:$BA$21,AX110:BA110)+(COUNTIF($BX110,"*5*")*36))),0)</f>
        <v>0</v>
      </c>
      <c r="BC110" s="368"/>
      <c r="BD110" s="75"/>
      <c r="BE110" s="75"/>
      <c r="BF110" s="75"/>
      <c r="BG110" s="69">
        <f>IF(SUM(BC110:BF110)&gt;0,(L110*36-(SUMPRODUCT($BC$21:$BF$21,BC110:BF110)+(COUNTIF($BX110,"*6*")*36))),0)</f>
        <v>0</v>
      </c>
      <c r="BH110" s="368"/>
      <c r="BI110" s="75"/>
      <c r="BJ110" s="75"/>
      <c r="BK110" s="75"/>
      <c r="BL110" s="69">
        <f>IF(SUM(BH110:BK110)&gt;0,(N110*36-(SUMPRODUCT(#REF!,BH110:BK110)+(COUNTIF($BX110,"*7*")*36))),0)</f>
        <v>0</v>
      </c>
      <c r="BM110" s="368"/>
      <c r="BN110" s="75"/>
      <c r="BO110" s="75"/>
      <c r="BP110" s="75"/>
      <c r="BQ110" s="69">
        <f>IF(SUM(BM110:BP110)&gt;0,(F110*36-(SUMPRODUCT(#REF!,BM110:BP110)+(COUNTIF($BX110,"*8*")*36))),0)</f>
        <v>0</v>
      </c>
      <c r="BR110" s="103"/>
      <c r="BT110" s="103"/>
      <c r="BW110" s="33"/>
      <c r="BX110" s="88" t="str">
        <f t="shared" si="73"/>
        <v>0,</v>
      </c>
      <c r="BY110" s="88" t="str">
        <f t="shared" si="74"/>
        <v>0,</v>
      </c>
      <c r="BZ110" s="88" t="str">
        <f t="shared" si="75"/>
        <v>0,</v>
      </c>
      <c r="CA110" s="88" t="str">
        <f t="shared" si="76"/>
        <v>0,</v>
      </c>
      <c r="CB110" s="88" t="str">
        <f t="shared" si="77"/>
        <v>0,</v>
      </c>
      <c r="CC110" s="88" t="str">
        <f t="shared" si="78"/>
        <v>0,</v>
      </c>
    </row>
    <row r="111" spans="1:81" ht="12.75" customHeight="1">
      <c r="A111" s="54" t="str">
        <f>'Дисциплины+ЗЕ'!A94</f>
        <v>3В</v>
      </c>
      <c r="B111" s="55">
        <f>'Дисциплины+ЗЕ'!B94</f>
        <v>5</v>
      </c>
      <c r="C111" s="299">
        <f>'Дисциплины+ЗЕ'!C94</f>
        <v>0</v>
      </c>
      <c r="D111" s="72">
        <v>0</v>
      </c>
      <c r="E111" s="61">
        <f>'Дисциплины+ЗЕ'!D94</f>
        <v>0</v>
      </c>
      <c r="F111" s="62">
        <f>SUM(G111:N111)</f>
        <v>0</v>
      </c>
      <c r="G111" s="584"/>
      <c r="H111" s="583"/>
      <c r="I111" s="583"/>
      <c r="J111" s="583"/>
      <c r="K111" s="583"/>
      <c r="L111" s="586"/>
      <c r="M111" s="393"/>
      <c r="N111" s="393"/>
      <c r="O111" s="66">
        <f t="shared" si="79"/>
        <v>0</v>
      </c>
      <c r="P111" s="80">
        <f t="shared" si="80"/>
        <v>0</v>
      </c>
      <c r="Q111" s="80">
        <f t="shared" si="81"/>
        <v>0</v>
      </c>
      <c r="R111" s="80">
        <f t="shared" si="82"/>
        <v>0</v>
      </c>
      <c r="S111" s="80">
        <f t="shared" si="83"/>
        <v>0</v>
      </c>
      <c r="T111" s="80">
        <f t="shared" si="84"/>
        <v>0</v>
      </c>
      <c r="U111" s="80">
        <f t="shared" si="85"/>
        <v>0</v>
      </c>
      <c r="V111" s="62">
        <f t="shared" si="86"/>
        <v>0</v>
      </c>
      <c r="W111" s="593"/>
      <c r="X111" s="590"/>
      <c r="Y111" s="591"/>
      <c r="Z111" s="590"/>
      <c r="AA111" s="590"/>
      <c r="AB111" s="590"/>
      <c r="AC111" s="19"/>
      <c r="AD111" s="367"/>
      <c r="AE111" s="75"/>
      <c r="AF111" s="75"/>
      <c r="AG111" s="75"/>
      <c r="AH111" s="69">
        <f>IF(SUM(AD111:AG111)&gt;0,(G111*36-(SUMPRODUCT($AD$21:$AG$21,AD111:AG111)+(COUNTIF($BX111,"*1*")*36))),0)</f>
        <v>0</v>
      </c>
      <c r="AI111" s="368"/>
      <c r="AJ111" s="75"/>
      <c r="AK111" s="75"/>
      <c r="AL111" s="75"/>
      <c r="AM111" s="69">
        <f>IF(SUM(AI111:AL111)&gt;0,(H111*36-(SUMPRODUCT($AI$21:$AL$21,AI111:AL111)+(COUNTIF($BX111,"*2*")*36))),0)</f>
        <v>0</v>
      </c>
      <c r="AN111" s="368"/>
      <c r="AO111" s="75"/>
      <c r="AP111" s="75"/>
      <c r="AQ111" s="75"/>
      <c r="AR111" s="69">
        <f>IF(SUM(AN111:AQ111)&gt;0,(I111*36-(SUMPRODUCT($AN$21:$AQ$21,AN111:AQ111)+(COUNTIF($BX111,"*3*")*36))),0)</f>
        <v>0</v>
      </c>
      <c r="AS111" s="368"/>
      <c r="AT111" s="75"/>
      <c r="AU111" s="75"/>
      <c r="AV111" s="75"/>
      <c r="AW111" s="69">
        <f>IF(SUM(AS111:AV111)&gt;0,(J111*36-(SUMPRODUCT($AS$21:$AV$21,AS111:AV111)+(COUNTIF($BX111,"*4*")*36))),0)</f>
        <v>0</v>
      </c>
      <c r="AX111" s="368"/>
      <c r="AY111" s="75"/>
      <c r="AZ111" s="75"/>
      <c r="BA111" s="75"/>
      <c r="BB111" s="69">
        <f>IF(SUM(AX111:BA111)&gt;0,(K111*36-(SUMPRODUCT($AX$21:$BA$21,AX111:BA111)+(COUNTIF($BX111,"*5*")*36))),0)</f>
        <v>0</v>
      </c>
      <c r="BC111" s="368"/>
      <c r="BD111" s="75"/>
      <c r="BE111" s="75"/>
      <c r="BF111" s="75"/>
      <c r="BG111" s="69">
        <f>IF(SUM(BC111:BF111)&gt;0,(L111*36-(SUMPRODUCT($BC$21:$BF$21,BC111:BF111)+(COUNTIF($BX111,"*6*")*36))),0)</f>
        <v>0</v>
      </c>
      <c r="BH111" s="368"/>
      <c r="BI111" s="75"/>
      <c r="BJ111" s="75"/>
      <c r="BK111" s="75"/>
      <c r="BL111" s="69">
        <f>IF(SUM(BH111:BK111)&gt;0,(N111*36-(SUMPRODUCT(#REF!,BH111:BK111)+(COUNTIF($BX111,"*7*")*36))),0)</f>
        <v>0</v>
      </c>
      <c r="BM111" s="368"/>
      <c r="BN111" s="75"/>
      <c r="BO111" s="75"/>
      <c r="BP111" s="75"/>
      <c r="BQ111" s="69">
        <f>IF(SUM(BM111:BP111)&gt;0,(F111*36-(SUMPRODUCT(#REF!,BM111:BP111)+(COUNTIF($BX111,"*8*")*36))),0)</f>
        <v>0</v>
      </c>
      <c r="BR111" s="103"/>
      <c r="BT111" s="103"/>
      <c r="BW111" s="33"/>
      <c r="BX111" s="88" t="str">
        <f t="shared" si="73"/>
        <v>0,</v>
      </c>
      <c r="BY111" s="88" t="str">
        <f t="shared" si="74"/>
        <v>0,</v>
      </c>
      <c r="BZ111" s="88" t="str">
        <f t="shared" si="75"/>
        <v>0,</v>
      </c>
      <c r="CA111" s="88" t="str">
        <f t="shared" si="76"/>
        <v>0,</v>
      </c>
      <c r="CB111" s="88" t="str">
        <f t="shared" si="77"/>
        <v>0,</v>
      </c>
      <c r="CC111" s="88" t="str">
        <f t="shared" si="78"/>
        <v>0,</v>
      </c>
    </row>
    <row r="112" spans="1:81" ht="12.75" customHeight="1">
      <c r="A112" s="54" t="str">
        <f>'Дисциплины+ЗЕ'!A95</f>
        <v>3В</v>
      </c>
      <c r="B112" s="55">
        <f>'Дисциплины+ЗЕ'!B95</f>
        <v>6</v>
      </c>
      <c r="C112" s="299">
        <f>'Дисциплины+ЗЕ'!C95</f>
        <v>0</v>
      </c>
      <c r="D112" s="72">
        <v>0</v>
      </c>
      <c r="E112" s="61">
        <f>'Дисциплины+ЗЕ'!D95</f>
        <v>0</v>
      </c>
      <c r="F112" s="62">
        <f>SUM(G112:N112)</f>
        <v>0</v>
      </c>
      <c r="G112" s="584"/>
      <c r="H112" s="583"/>
      <c r="I112" s="583"/>
      <c r="J112" s="583"/>
      <c r="K112" s="583"/>
      <c r="L112" s="586"/>
      <c r="M112" s="393"/>
      <c r="N112" s="393"/>
      <c r="O112" s="66">
        <f>36*E112</f>
        <v>0</v>
      </c>
      <c r="P112" s="80">
        <f>SUM(R112:V112)</f>
        <v>0</v>
      </c>
      <c r="Q112" s="80">
        <f>SUM(R112:U112)</f>
        <v>0</v>
      </c>
      <c r="R112" s="80">
        <f t="shared" si="82"/>
        <v>0</v>
      </c>
      <c r="S112" s="80">
        <f t="shared" si="83"/>
        <v>0</v>
      </c>
      <c r="T112" s="80">
        <f t="shared" si="84"/>
        <v>0</v>
      </c>
      <c r="U112" s="80">
        <f t="shared" si="85"/>
        <v>0</v>
      </c>
      <c r="V112" s="62">
        <f t="shared" si="86"/>
        <v>0</v>
      </c>
      <c r="W112" s="593"/>
      <c r="X112" s="590"/>
      <c r="Y112" s="591"/>
      <c r="Z112" s="590"/>
      <c r="AA112" s="590"/>
      <c r="AB112" s="590"/>
      <c r="AC112" s="19"/>
      <c r="AD112" s="367"/>
      <c r="AE112" s="75"/>
      <c r="AF112" s="75"/>
      <c r="AG112" s="75"/>
      <c r="AH112" s="69">
        <f>IF(SUM(AD112:AG112)&gt;0,(G112*36-(SUMPRODUCT($AD$21:$AG$21,AD112:AG112)+(COUNTIF($BX112,"*1*")*36))),0)</f>
        <v>0</v>
      </c>
      <c r="AI112" s="368"/>
      <c r="AJ112" s="75"/>
      <c r="AK112" s="75"/>
      <c r="AL112" s="75"/>
      <c r="AM112" s="69">
        <f>IF(SUM(AI112:AL112)&gt;0,(H112*36-(SUMPRODUCT($AI$21:$AL$21,AI112:AL112)+(COUNTIF($BX112,"*2*")*36))),0)</f>
        <v>0</v>
      </c>
      <c r="AN112" s="368"/>
      <c r="AO112" s="75"/>
      <c r="AP112" s="75"/>
      <c r="AQ112" s="75"/>
      <c r="AR112" s="69">
        <f>IF(SUM(AN112:AQ112)&gt;0,(I112*36-(SUMPRODUCT($AN$21:$AQ$21,AN112:AQ112)+(COUNTIF($BX112,"*3*")*36))),0)</f>
        <v>0</v>
      </c>
      <c r="AS112" s="368"/>
      <c r="AT112" s="75"/>
      <c r="AU112" s="75"/>
      <c r="AV112" s="75"/>
      <c r="AW112" s="69">
        <f>IF(SUM(AS112:AV112)&gt;0,(J112*36-(SUMPRODUCT($AS$21:$AV$21,AS112:AV112)+(COUNTIF($BX112,"*4*")*36))),0)</f>
        <v>0</v>
      </c>
      <c r="AX112" s="368"/>
      <c r="AY112" s="75"/>
      <c r="AZ112" s="75"/>
      <c r="BA112" s="75"/>
      <c r="BB112" s="69">
        <f>IF(SUM(AX112:BA112)&gt;0,(K112*36-(SUMPRODUCT($AX$21:$BA$21,AX112:BA112)+(COUNTIF($BX112,"*5*")*36))),0)</f>
        <v>0</v>
      </c>
      <c r="BC112" s="368"/>
      <c r="BD112" s="75"/>
      <c r="BE112" s="75"/>
      <c r="BF112" s="75"/>
      <c r="BG112" s="69">
        <f>IF(SUM(BC112:BF112)&gt;0,(L112*36-(SUMPRODUCT($BC$21:$BF$21,BC112:BF112)+(COUNTIF($BX112,"*6*")*36))),0)</f>
        <v>0</v>
      </c>
      <c r="BH112" s="368"/>
      <c r="BI112" s="75"/>
      <c r="BJ112" s="75"/>
      <c r="BK112" s="75"/>
      <c r="BL112" s="69">
        <f>IF(SUM(BH112:BK112)&gt;0,(N112*36-(SUMPRODUCT(#REF!,BH112:BK112)+(COUNTIF($BX112,"*7*")*36))),0)</f>
        <v>0</v>
      </c>
      <c r="BM112" s="368"/>
      <c r="BN112" s="75"/>
      <c r="BO112" s="75"/>
      <c r="BP112" s="75"/>
      <c r="BQ112" s="69">
        <f>IF(SUM(BM112:BP112)&gt;0,(F112*36-(SUMPRODUCT(#REF!,BM112:BP112)+(COUNTIF($BX112,"*8*")*36))),0)</f>
        <v>0</v>
      </c>
      <c r="BR112" s="103"/>
      <c r="BT112" s="103"/>
      <c r="BW112" s="33"/>
      <c r="BX112" s="88" t="str">
        <f t="shared" si="73"/>
        <v>0,</v>
      </c>
      <c r="BY112" s="88" t="str">
        <f t="shared" si="74"/>
        <v>0,</v>
      </c>
      <c r="BZ112" s="88" t="str">
        <f t="shared" si="75"/>
        <v>0,</v>
      </c>
      <c r="CA112" s="88" t="str">
        <f t="shared" si="76"/>
        <v>0,</v>
      </c>
      <c r="CB112" s="88" t="str">
        <f t="shared" si="77"/>
        <v>0,</v>
      </c>
      <c r="CC112" s="88" t="str">
        <f t="shared" si="78"/>
        <v>0,</v>
      </c>
    </row>
    <row r="113" spans="1:82" s="6" customFormat="1" ht="12.75" customHeight="1">
      <c r="A113" s="54" t="str">
        <f>'Дисциплины+ЗЕ'!A96</f>
        <v>3В</v>
      </c>
      <c r="B113" s="55">
        <f>'Дисциплины+ЗЕ'!B96</f>
        <v>7</v>
      </c>
      <c r="C113" s="299">
        <f>'Дисциплины+ЗЕ'!C96</f>
        <v>0</v>
      </c>
      <c r="D113" s="72">
        <v>0</v>
      </c>
      <c r="E113" s="61">
        <f>'Дисциплины+ЗЕ'!D96</f>
        <v>0</v>
      </c>
      <c r="F113" s="62">
        <f>SUM(G113:N113)</f>
        <v>0</v>
      </c>
      <c r="G113" s="584"/>
      <c r="H113" s="583"/>
      <c r="I113" s="583"/>
      <c r="J113" s="583"/>
      <c r="K113" s="583"/>
      <c r="L113" s="586"/>
      <c r="M113" s="393"/>
      <c r="N113" s="393"/>
      <c r="O113" s="66">
        <f t="shared" si="79"/>
        <v>0</v>
      </c>
      <c r="P113" s="80">
        <f t="shared" si="80"/>
        <v>0</v>
      </c>
      <c r="Q113" s="80">
        <f t="shared" si="81"/>
        <v>0</v>
      </c>
      <c r="R113" s="80">
        <f t="shared" si="82"/>
        <v>0</v>
      </c>
      <c r="S113" s="80">
        <f t="shared" si="83"/>
        <v>0</v>
      </c>
      <c r="T113" s="80">
        <f t="shared" si="84"/>
        <v>0</v>
      </c>
      <c r="U113" s="80">
        <f t="shared" si="85"/>
        <v>0</v>
      </c>
      <c r="V113" s="62">
        <f t="shared" si="86"/>
        <v>0</v>
      </c>
      <c r="W113" s="593"/>
      <c r="X113" s="590"/>
      <c r="Y113" s="591"/>
      <c r="Z113" s="590"/>
      <c r="AA113" s="590"/>
      <c r="AB113" s="590"/>
      <c r="AC113" s="19"/>
      <c r="AD113" s="367"/>
      <c r="AE113" s="75"/>
      <c r="AF113" s="75"/>
      <c r="AG113" s="75"/>
      <c r="AH113" s="69">
        <f>IF(SUM(AD113:AG113)&gt;0,(G113*36-(SUMPRODUCT($AD$21:$AG$21,AD113:AG113)+(COUNTIF($BX113,"*1*")*36))),0)</f>
        <v>0</v>
      </c>
      <c r="AI113" s="368"/>
      <c r="AJ113" s="75"/>
      <c r="AK113" s="75"/>
      <c r="AL113" s="75"/>
      <c r="AM113" s="69">
        <f>IF(SUM(AI113:AL113)&gt;0,(H113*36-(SUMPRODUCT($AI$21:$AL$21,AI113:AL113)+(COUNTIF($BX113,"*2*")*36))),0)</f>
        <v>0</v>
      </c>
      <c r="AN113" s="368"/>
      <c r="AO113" s="75"/>
      <c r="AP113" s="75"/>
      <c r="AQ113" s="75"/>
      <c r="AR113" s="69">
        <f>IF(SUM(AN113:AQ113)&gt;0,(I113*36-(SUMPRODUCT($AN$21:$AQ$21,AN113:AQ113)+(COUNTIF($BX113,"*3*")*36))),0)</f>
        <v>0</v>
      </c>
      <c r="AS113" s="368"/>
      <c r="AT113" s="75"/>
      <c r="AU113" s="75"/>
      <c r="AV113" s="75"/>
      <c r="AW113" s="69">
        <f>IF(SUM(AS113:AV113)&gt;0,(J113*36-(SUMPRODUCT($AS$21:$AV$21,AS113:AV113)+(COUNTIF($BX113,"*4*")*36))),0)</f>
        <v>0</v>
      </c>
      <c r="AX113" s="368"/>
      <c r="AY113" s="75"/>
      <c r="AZ113" s="75"/>
      <c r="BA113" s="75"/>
      <c r="BB113" s="69">
        <f>IF(SUM(AX113:BA113)&gt;0,(K113*36-(SUMPRODUCT($AX$21:$BA$21,AX113:BA113)+(COUNTIF($BX113,"*5*")*36))),0)</f>
        <v>0</v>
      </c>
      <c r="BC113" s="368"/>
      <c r="BD113" s="75"/>
      <c r="BE113" s="75"/>
      <c r="BF113" s="75"/>
      <c r="BG113" s="69">
        <f>IF(SUM(BC113:BF113)&gt;0,(L113*36-(SUMPRODUCT($BC$21:$BF$21,BC113:BF113)+(COUNTIF($BX113,"*6*")*36))),0)</f>
        <v>0</v>
      </c>
      <c r="BH113" s="368"/>
      <c r="BI113" s="75"/>
      <c r="BJ113" s="75"/>
      <c r="BK113" s="75"/>
      <c r="BL113" s="69">
        <f>IF(SUM(BH113:BK113)&gt;0,(N113*36-(SUMPRODUCT(#REF!,BH113:BK113)+(COUNTIF($BX113,"*7*")*36))),0)</f>
        <v>0</v>
      </c>
      <c r="BM113" s="368"/>
      <c r="BN113" s="75"/>
      <c r="BO113" s="75"/>
      <c r="BP113" s="75"/>
      <c r="BQ113" s="69">
        <f>IF(SUM(BM113:BP113)&gt;0,(F113*36-(SUMPRODUCT(#REF!,BM113:BP113)+(COUNTIF($BX113,"*8*")*36))),0)</f>
        <v>0</v>
      </c>
      <c r="BR113" s="103"/>
      <c r="BS113" s="70"/>
      <c r="BT113" s="103"/>
      <c r="BU113" s="70"/>
      <c r="BV113" s="70"/>
      <c r="BW113" s="33"/>
      <c r="BX113" s="88" t="str">
        <f t="shared" si="73"/>
        <v>0,</v>
      </c>
      <c r="BY113" s="88" t="str">
        <f t="shared" si="74"/>
        <v>0,</v>
      </c>
      <c r="BZ113" s="88" t="str">
        <f t="shared" si="75"/>
        <v>0,</v>
      </c>
      <c r="CA113" s="88" t="str">
        <f t="shared" si="76"/>
        <v>0,</v>
      </c>
      <c r="CB113" s="88" t="str">
        <f t="shared" si="77"/>
        <v>0,</v>
      </c>
      <c r="CC113" s="88" t="str">
        <f t="shared" si="78"/>
        <v>0,</v>
      </c>
      <c r="CD113" s="33"/>
    </row>
    <row r="114" spans="1:82" s="6" customFormat="1" ht="12.75" customHeight="1">
      <c r="A114" s="54" t="str">
        <f>'Дисциплины+ЗЕ'!A97</f>
        <v>3В</v>
      </c>
      <c r="B114" s="55">
        <f>'Дисциплины+ЗЕ'!B97</f>
        <v>8</v>
      </c>
      <c r="C114" s="299">
        <f>'Дисциплины+ЗЕ'!C97</f>
        <v>0</v>
      </c>
      <c r="D114" s="72">
        <v>0</v>
      </c>
      <c r="E114" s="61">
        <f>'Дисциплины+ЗЕ'!D97</f>
        <v>0</v>
      </c>
      <c r="F114" s="62">
        <f>SUM(G114:N114)</f>
        <v>0</v>
      </c>
      <c r="G114" s="584"/>
      <c r="H114" s="583"/>
      <c r="I114" s="583"/>
      <c r="J114" s="583"/>
      <c r="K114" s="583"/>
      <c r="L114" s="586"/>
      <c r="M114" s="393"/>
      <c r="N114" s="393"/>
      <c r="O114" s="66">
        <f>36*E114</f>
        <v>0</v>
      </c>
      <c r="P114" s="80">
        <f>SUM(R114:V114)</f>
        <v>0</v>
      </c>
      <c r="Q114" s="80">
        <f>SUM(R114:U114)</f>
        <v>0</v>
      </c>
      <c r="R114" s="80">
        <f t="shared" si="82"/>
        <v>0</v>
      </c>
      <c r="S114" s="80">
        <f t="shared" si="83"/>
        <v>0</v>
      </c>
      <c r="T114" s="80">
        <f t="shared" si="84"/>
        <v>0</v>
      </c>
      <c r="U114" s="80">
        <f t="shared" si="85"/>
        <v>0</v>
      </c>
      <c r="V114" s="62">
        <f t="shared" si="86"/>
        <v>0</v>
      </c>
      <c r="W114" s="593"/>
      <c r="X114" s="590"/>
      <c r="Y114" s="591"/>
      <c r="Z114" s="590"/>
      <c r="AA114" s="590"/>
      <c r="AB114" s="590"/>
      <c r="AC114" s="19"/>
      <c r="AD114" s="367"/>
      <c r="AE114" s="75"/>
      <c r="AF114" s="75"/>
      <c r="AG114" s="75"/>
      <c r="AH114" s="69">
        <f>IF(SUM(AD114:AG114)&gt;0,(G114*36-(SUMPRODUCT($AD$21:$AG$21,AD114:AG114)+(COUNTIF($BX114,"*1*")*36))),0)</f>
        <v>0</v>
      </c>
      <c r="AI114" s="368"/>
      <c r="AJ114" s="75"/>
      <c r="AK114" s="75"/>
      <c r="AL114" s="75"/>
      <c r="AM114" s="69">
        <f>IF(SUM(AI114:AL114)&gt;0,(H114*36-(SUMPRODUCT($AI$21:$AL$21,AI114:AL114)+(COUNTIF($BX114,"*2*")*36))),0)</f>
        <v>0</v>
      </c>
      <c r="AN114" s="368"/>
      <c r="AO114" s="75"/>
      <c r="AP114" s="75"/>
      <c r="AQ114" s="75"/>
      <c r="AR114" s="69">
        <f>IF(SUM(AN114:AQ114)&gt;0,(I114*36-(SUMPRODUCT($AN$21:$AQ$21,AN114:AQ114)+(COUNTIF($BX114,"*3*")*36))),0)</f>
        <v>0</v>
      </c>
      <c r="AS114" s="368"/>
      <c r="AT114" s="75"/>
      <c r="AU114" s="75"/>
      <c r="AV114" s="75"/>
      <c r="AW114" s="69">
        <f>IF(SUM(AS114:AV114)&gt;0,(J114*36-(SUMPRODUCT($AS$21:$AV$21,AS114:AV114)+(COUNTIF($BX114,"*4*")*36))),0)</f>
        <v>0</v>
      </c>
      <c r="AX114" s="368"/>
      <c r="AY114" s="75"/>
      <c r="AZ114" s="75"/>
      <c r="BA114" s="75"/>
      <c r="BB114" s="69">
        <f>IF(SUM(AX114:BA114)&gt;0,(K114*36-(SUMPRODUCT($AX$21:$BA$21,AX114:BA114)+(COUNTIF($BX114,"*5*")*36))),0)</f>
        <v>0</v>
      </c>
      <c r="BC114" s="368"/>
      <c r="BD114" s="75"/>
      <c r="BE114" s="75"/>
      <c r="BF114" s="75"/>
      <c r="BG114" s="69">
        <f>IF(SUM(BC114:BF114)&gt;0,(L114*36-(SUMPRODUCT($BC$21:$BF$21,BC114:BF114)+(COUNTIF($BX114,"*6*")*36))),0)</f>
        <v>0</v>
      </c>
      <c r="BH114" s="368"/>
      <c r="BI114" s="75"/>
      <c r="BJ114" s="75"/>
      <c r="BK114" s="75"/>
      <c r="BL114" s="69">
        <f>IF(SUM(BH114:BK114)&gt;0,(N114*36-(SUMPRODUCT(#REF!,BH114:BK114)+(COUNTIF($BX114,"*7*")*36))),0)</f>
        <v>0</v>
      </c>
      <c r="BM114" s="368"/>
      <c r="BN114" s="75"/>
      <c r="BO114" s="75"/>
      <c r="BP114" s="75"/>
      <c r="BQ114" s="69">
        <f>IF(SUM(BM114:BP114)&gt;0,(F114*36-(SUMPRODUCT(#REF!,BM114:BP114)+(COUNTIF($BX114,"*8*")*36))),0)</f>
        <v>0</v>
      </c>
      <c r="BR114" s="103"/>
      <c r="BS114" s="70"/>
      <c r="BT114" s="103"/>
      <c r="BU114" s="70"/>
      <c r="BV114" s="70"/>
      <c r="BW114" s="33"/>
      <c r="BX114" s="88" t="str">
        <f t="shared" si="73"/>
        <v>0,</v>
      </c>
      <c r="BY114" s="88" t="str">
        <f t="shared" si="74"/>
        <v>0,</v>
      </c>
      <c r="BZ114" s="88" t="str">
        <f t="shared" si="75"/>
        <v>0,</v>
      </c>
      <c r="CA114" s="88" t="str">
        <f t="shared" si="76"/>
        <v>0,</v>
      </c>
      <c r="CB114" s="88" t="str">
        <f t="shared" si="77"/>
        <v>0,</v>
      </c>
      <c r="CC114" s="88" t="str">
        <f t="shared" si="78"/>
        <v>0,</v>
      </c>
      <c r="CD114" s="33"/>
    </row>
    <row r="115" spans="1:82" s="6" customFormat="1" ht="12.75" customHeight="1">
      <c r="A115" s="54" t="str">
        <f>'Дисциплины+ЗЕ'!A98</f>
        <v>3В</v>
      </c>
      <c r="B115" s="55">
        <f>'Дисциплины+ЗЕ'!B98</f>
        <v>9</v>
      </c>
      <c r="C115" s="299">
        <f>'Дисциплины+ЗЕ'!C98</f>
        <v>0</v>
      </c>
      <c r="D115" s="72">
        <v>0</v>
      </c>
      <c r="E115" s="61">
        <f>'Дисциплины+ЗЕ'!D98</f>
        <v>0</v>
      </c>
      <c r="F115" s="62">
        <f>SUM(G115:N115)</f>
        <v>0</v>
      </c>
      <c r="G115" s="584"/>
      <c r="H115" s="583"/>
      <c r="I115" s="583"/>
      <c r="J115" s="583"/>
      <c r="K115" s="583"/>
      <c r="L115" s="586"/>
      <c r="M115" s="393"/>
      <c r="N115" s="393"/>
      <c r="O115" s="66">
        <f t="shared" si="79"/>
        <v>0</v>
      </c>
      <c r="P115" s="80">
        <f t="shared" si="80"/>
        <v>0</v>
      </c>
      <c r="Q115" s="80">
        <f t="shared" si="81"/>
        <v>0</v>
      </c>
      <c r="R115" s="80">
        <f t="shared" si="82"/>
        <v>0</v>
      </c>
      <c r="S115" s="80">
        <f t="shared" si="83"/>
        <v>0</v>
      </c>
      <c r="T115" s="80">
        <f t="shared" si="84"/>
        <v>0</v>
      </c>
      <c r="U115" s="80">
        <f t="shared" si="85"/>
        <v>0</v>
      </c>
      <c r="V115" s="62">
        <f t="shared" si="86"/>
        <v>0</v>
      </c>
      <c r="W115" s="593"/>
      <c r="X115" s="590"/>
      <c r="Y115" s="591"/>
      <c r="Z115" s="590"/>
      <c r="AA115" s="590"/>
      <c r="AB115" s="590"/>
      <c r="AC115" s="19"/>
      <c r="AD115" s="367"/>
      <c r="AE115" s="75"/>
      <c r="AF115" s="75"/>
      <c r="AG115" s="75"/>
      <c r="AH115" s="69">
        <f>IF(SUM(AD115:AG115)&gt;0,(G115*36-(SUMPRODUCT($AD$21:$AG$21,AD115:AG115)+(COUNTIF($BX115,"*1*")*36))),0)</f>
        <v>0</v>
      </c>
      <c r="AI115" s="368"/>
      <c r="AJ115" s="75"/>
      <c r="AK115" s="75"/>
      <c r="AL115" s="75"/>
      <c r="AM115" s="69">
        <f>IF(SUM(AI115:AL115)&gt;0,(H115*36-(SUMPRODUCT($AI$21:$AL$21,AI115:AL115)+(COUNTIF($BX115,"*2*")*36))),0)</f>
        <v>0</v>
      </c>
      <c r="AN115" s="368"/>
      <c r="AO115" s="75"/>
      <c r="AP115" s="75"/>
      <c r="AQ115" s="75"/>
      <c r="AR115" s="69">
        <f>IF(SUM(AN115:AQ115)&gt;0,(I115*36-(SUMPRODUCT($AN$21:$AQ$21,AN115:AQ115)+(COUNTIF($BX115,"*3*")*36))),0)</f>
        <v>0</v>
      </c>
      <c r="AS115" s="368"/>
      <c r="AT115" s="75"/>
      <c r="AU115" s="75"/>
      <c r="AV115" s="75"/>
      <c r="AW115" s="69">
        <f>IF(SUM(AS115:AV115)&gt;0,(J115*36-(SUMPRODUCT($AS$21:$AV$21,AS115:AV115)+(COUNTIF($BX115,"*4*")*36))),0)</f>
        <v>0</v>
      </c>
      <c r="AX115" s="368"/>
      <c r="AY115" s="75"/>
      <c r="AZ115" s="75"/>
      <c r="BA115" s="75"/>
      <c r="BB115" s="69">
        <f>IF(SUM(AX115:BA115)&gt;0,(K115*36-(SUMPRODUCT($AX$21:$BA$21,AX115:BA115)+(COUNTIF($BX115,"*5*")*36))),0)</f>
        <v>0</v>
      </c>
      <c r="BC115" s="368"/>
      <c r="BD115" s="75"/>
      <c r="BE115" s="75"/>
      <c r="BF115" s="75"/>
      <c r="BG115" s="69">
        <f>IF(SUM(BC115:BF115)&gt;0,(L115*36-(SUMPRODUCT($BC$21:$BF$21,BC115:BF115)+(COUNTIF($BX115,"*6*")*36))),0)</f>
        <v>0</v>
      </c>
      <c r="BH115" s="368"/>
      <c r="BI115" s="75"/>
      <c r="BJ115" s="75"/>
      <c r="BK115" s="75"/>
      <c r="BL115" s="69">
        <f>IF(SUM(BH115:BK115)&gt;0,(N115*36-(SUMPRODUCT(#REF!,BH115:BK115)+(COUNTIF($BX115,"*7*")*36))),0)</f>
        <v>0</v>
      </c>
      <c r="BM115" s="368"/>
      <c r="BN115" s="75"/>
      <c r="BO115" s="75"/>
      <c r="BP115" s="75"/>
      <c r="BQ115" s="69">
        <f>IF(SUM(BM115:BP115)&gt;0,(F115*36-(SUMPRODUCT(#REF!,BM115:BP115)+(COUNTIF($BX115,"*8*")*36))),0)</f>
        <v>0</v>
      </c>
      <c r="BR115" s="103"/>
      <c r="BS115" s="70"/>
      <c r="BT115" s="103"/>
      <c r="BU115" s="70"/>
      <c r="BV115" s="70"/>
      <c r="BW115" s="33"/>
      <c r="BX115" s="88" t="str">
        <f t="shared" si="73"/>
        <v>0,</v>
      </c>
      <c r="BY115" s="88" t="str">
        <f t="shared" si="74"/>
        <v>0,</v>
      </c>
      <c r="BZ115" s="88" t="str">
        <f t="shared" si="75"/>
        <v>0,</v>
      </c>
      <c r="CA115" s="88" t="str">
        <f t="shared" si="76"/>
        <v>0,</v>
      </c>
      <c r="CB115" s="88" t="str">
        <f t="shared" si="77"/>
        <v>0,</v>
      </c>
      <c r="CC115" s="88" t="str">
        <f t="shared" si="78"/>
        <v>0,</v>
      </c>
      <c r="CD115" s="33"/>
    </row>
    <row r="116" spans="1:82" s="7" customFormat="1" ht="12.75">
      <c r="A116" s="54" t="str">
        <f>'Дисциплины+ЗЕ'!A99</f>
        <v>3В</v>
      </c>
      <c r="B116" s="55">
        <f>'Дисциплины+ЗЕ'!B99</f>
        <v>10</v>
      </c>
      <c r="C116" s="299">
        <f>'Дисциплины+ЗЕ'!C99</f>
        <v>0</v>
      </c>
      <c r="D116" s="72">
        <v>0</v>
      </c>
      <c r="E116" s="61">
        <f>'Дисциплины+ЗЕ'!D99</f>
        <v>0</v>
      </c>
      <c r="F116" s="62">
        <f>SUM(G116:N116)</f>
        <v>0</v>
      </c>
      <c r="G116" s="584"/>
      <c r="H116" s="583"/>
      <c r="I116" s="583"/>
      <c r="J116" s="583"/>
      <c r="K116" s="583"/>
      <c r="L116" s="586"/>
      <c r="M116" s="393"/>
      <c r="N116" s="393"/>
      <c r="O116" s="66">
        <f t="shared" si="79"/>
        <v>0</v>
      </c>
      <c r="P116" s="80">
        <f t="shared" si="80"/>
        <v>0</v>
      </c>
      <c r="Q116" s="80">
        <f t="shared" si="81"/>
        <v>0</v>
      </c>
      <c r="R116" s="80">
        <f t="shared" si="82"/>
        <v>0</v>
      </c>
      <c r="S116" s="80">
        <f t="shared" si="83"/>
        <v>0</v>
      </c>
      <c r="T116" s="80">
        <f t="shared" si="84"/>
        <v>0</v>
      </c>
      <c r="U116" s="80">
        <f t="shared" si="85"/>
        <v>0</v>
      </c>
      <c r="V116" s="62">
        <f t="shared" si="86"/>
        <v>0</v>
      </c>
      <c r="W116" s="593"/>
      <c r="X116" s="590"/>
      <c r="Y116" s="591"/>
      <c r="Z116" s="590"/>
      <c r="AA116" s="590"/>
      <c r="AB116" s="590"/>
      <c r="AC116" s="19"/>
      <c r="AD116" s="367"/>
      <c r="AE116" s="75"/>
      <c r="AF116" s="75"/>
      <c r="AG116" s="75"/>
      <c r="AH116" s="69">
        <f>IF(SUM(AD116:AG116)&gt;0,(G116*36-(SUMPRODUCT($AD$21:$AG$21,AD116:AG116)+(COUNTIF($BX116,"*1*")*36))),0)</f>
        <v>0</v>
      </c>
      <c r="AI116" s="368"/>
      <c r="AJ116" s="75"/>
      <c r="AK116" s="75"/>
      <c r="AL116" s="75"/>
      <c r="AM116" s="69">
        <f>IF(SUM(AI116:AL116)&gt;0,(H116*36-(SUMPRODUCT($AI$21:$AL$21,AI116:AL116)+(COUNTIF($BX116,"*2*")*36))),0)</f>
        <v>0</v>
      </c>
      <c r="AN116" s="368"/>
      <c r="AO116" s="75"/>
      <c r="AP116" s="75"/>
      <c r="AQ116" s="75"/>
      <c r="AR116" s="69">
        <f>IF(SUM(AN116:AQ116)&gt;0,(I116*36-(SUMPRODUCT($AN$21:$AQ$21,AN116:AQ116)+(COUNTIF($BX116,"*3*")*36))),0)</f>
        <v>0</v>
      </c>
      <c r="AS116" s="368"/>
      <c r="AT116" s="75"/>
      <c r="AU116" s="75"/>
      <c r="AV116" s="75"/>
      <c r="AW116" s="69">
        <f>IF(SUM(AS116:AV116)&gt;0,(J116*36-(SUMPRODUCT($AS$21:$AV$21,AS116:AV116)+(COUNTIF($BX116,"*4*")*36))),0)</f>
        <v>0</v>
      </c>
      <c r="AX116" s="368"/>
      <c r="AY116" s="75"/>
      <c r="AZ116" s="75"/>
      <c r="BA116" s="75"/>
      <c r="BB116" s="69">
        <f>IF(SUM(AX116:BA116)&gt;0,(K116*36-(SUMPRODUCT($AX$21:$BA$21,AX116:BA116)+(COUNTIF($BX116,"*5*")*36))),0)</f>
        <v>0</v>
      </c>
      <c r="BC116" s="368"/>
      <c r="BD116" s="75"/>
      <c r="BE116" s="75"/>
      <c r="BF116" s="75"/>
      <c r="BG116" s="69">
        <f>IF(SUM(BC116:BF116)&gt;0,(L116*36-(SUMPRODUCT($BC$21:$BF$21,BC116:BF116)+(COUNTIF($BX116,"*6*")*36))),0)</f>
        <v>0</v>
      </c>
      <c r="BH116" s="368"/>
      <c r="BI116" s="75"/>
      <c r="BJ116" s="75"/>
      <c r="BK116" s="75"/>
      <c r="BL116" s="69">
        <f>IF(SUM(BH116:BK116)&gt;0,(N116*36-(SUMPRODUCT(#REF!,BH116:BK116)+(COUNTIF($BX116,"*7*")*36))),0)</f>
        <v>0</v>
      </c>
      <c r="BM116" s="368"/>
      <c r="BN116" s="75"/>
      <c r="BO116" s="75"/>
      <c r="BP116" s="75"/>
      <c r="BQ116" s="69">
        <f>IF(SUM(BM116:BP116)&gt;0,(F116*36-(SUMPRODUCT(#REF!,BM116:BP116)+(COUNTIF($BX116,"*8*")*36))),0)</f>
        <v>0</v>
      </c>
      <c r="BR116" s="104"/>
      <c r="BS116" s="70"/>
      <c r="BT116" s="104"/>
      <c r="BU116" s="70"/>
      <c r="BV116" s="70"/>
      <c r="BW116" s="33"/>
      <c r="BX116" s="88" t="str">
        <f t="shared" si="73"/>
        <v>0,</v>
      </c>
      <c r="BY116" s="88" t="str">
        <f t="shared" si="74"/>
        <v>0,</v>
      </c>
      <c r="BZ116" s="88" t="str">
        <f t="shared" si="75"/>
        <v>0,</v>
      </c>
      <c r="CA116" s="88" t="str">
        <f t="shared" si="76"/>
        <v>0,</v>
      </c>
      <c r="CB116" s="88" t="str">
        <f t="shared" si="77"/>
        <v>0,</v>
      </c>
      <c r="CC116" s="88" t="str">
        <f t="shared" si="78"/>
        <v>0,</v>
      </c>
      <c r="CD116" s="26"/>
    </row>
    <row r="117" spans="1:82" s="7" customFormat="1" ht="12.75">
      <c r="A117" s="54" t="str">
        <f>'Дисциплины+ЗЕ'!A100</f>
        <v>3В</v>
      </c>
      <c r="B117" s="55">
        <f>'Дисциплины+ЗЕ'!B100</f>
        <v>11</v>
      </c>
      <c r="C117" s="299">
        <f>'Дисциплины+ЗЕ'!C100</f>
        <v>0</v>
      </c>
      <c r="D117" s="72">
        <v>0</v>
      </c>
      <c r="E117" s="61">
        <f>'Дисциплины+ЗЕ'!D100</f>
        <v>0</v>
      </c>
      <c r="F117" s="62">
        <f>SUM(G117:N117)</f>
        <v>0</v>
      </c>
      <c r="G117" s="392"/>
      <c r="H117" s="393"/>
      <c r="I117" s="393"/>
      <c r="J117" s="393"/>
      <c r="K117" s="393"/>
      <c r="L117" s="393"/>
      <c r="M117" s="393"/>
      <c r="N117" s="393"/>
      <c r="O117" s="66">
        <f>36*E117</f>
        <v>0</v>
      </c>
      <c r="P117" s="80">
        <f>SUM(R117:V117)</f>
        <v>0</v>
      </c>
      <c r="Q117" s="80">
        <f>SUM(R117:U117)</f>
        <v>0</v>
      </c>
      <c r="R117" s="80">
        <f t="shared" si="82"/>
        <v>0</v>
      </c>
      <c r="S117" s="80">
        <f t="shared" si="83"/>
        <v>0</v>
      </c>
      <c r="T117" s="80">
        <f t="shared" si="84"/>
        <v>0</v>
      </c>
      <c r="U117" s="80">
        <f t="shared" si="85"/>
        <v>0</v>
      </c>
      <c r="V117" s="62">
        <f t="shared" si="86"/>
        <v>0</v>
      </c>
      <c r="W117" s="593"/>
      <c r="X117" s="590"/>
      <c r="Y117" s="591"/>
      <c r="Z117" s="590"/>
      <c r="AA117" s="590"/>
      <c r="AB117" s="590"/>
      <c r="AC117" s="19"/>
      <c r="AD117" s="367"/>
      <c r="AE117" s="75"/>
      <c r="AF117" s="75"/>
      <c r="AG117" s="75"/>
      <c r="AH117" s="69">
        <f>IF(SUM(AD117:AG117)&gt;0,(G117*36-(SUMPRODUCT($AD$21:$AG$21,AD117:AG117)+(COUNTIF($BX117,"*1*")*36))),0)</f>
        <v>0</v>
      </c>
      <c r="AI117" s="368"/>
      <c r="AJ117" s="75"/>
      <c r="AK117" s="75"/>
      <c r="AL117" s="75"/>
      <c r="AM117" s="69">
        <f>IF(SUM(AI117:AL117)&gt;0,(H117*36-(SUMPRODUCT($AI$21:$AL$21,AI117:AL117)+(COUNTIF($BX117,"*2*")*36))),0)</f>
        <v>0</v>
      </c>
      <c r="AN117" s="368"/>
      <c r="AO117" s="75"/>
      <c r="AP117" s="75"/>
      <c r="AQ117" s="75"/>
      <c r="AR117" s="69">
        <f>IF(SUM(AN117:AQ117)&gt;0,(I117*36-(SUMPRODUCT($AN$21:$AQ$21,AN117:AQ117)+(COUNTIF($BX117,"*3*")*36))),0)</f>
        <v>0</v>
      </c>
      <c r="AS117" s="368"/>
      <c r="AT117" s="75"/>
      <c r="AU117" s="75"/>
      <c r="AV117" s="75"/>
      <c r="AW117" s="69">
        <f>IF(SUM(AS117:AV117)&gt;0,(J117*36-(SUMPRODUCT($AS$21:$AV$21,AS117:AV117)+(COUNTIF($BX117,"*4*")*36))),0)</f>
        <v>0</v>
      </c>
      <c r="AX117" s="368"/>
      <c r="AY117" s="75"/>
      <c r="AZ117" s="75"/>
      <c r="BA117" s="75"/>
      <c r="BB117" s="69">
        <f>IF(SUM(AX117:BA117)&gt;0,(K117*36-(SUMPRODUCT($AX$21:$BA$21,AX117:BA117)+(COUNTIF($BX117,"*5*")*36))),0)</f>
        <v>0</v>
      </c>
      <c r="BC117" s="368"/>
      <c r="BD117" s="75"/>
      <c r="BE117" s="75"/>
      <c r="BF117" s="75"/>
      <c r="BG117" s="69">
        <f>IF(SUM(BC117:BF117)&gt;0,(L117*36-(SUMPRODUCT($BC$21:$BF$21,BC117:BF117)+(COUNTIF($BX117,"*6*")*36))),0)</f>
        <v>0</v>
      </c>
      <c r="BH117" s="368"/>
      <c r="BI117" s="75"/>
      <c r="BJ117" s="75"/>
      <c r="BK117" s="75"/>
      <c r="BL117" s="69">
        <f>IF(SUM(BH117:BK117)&gt;0,(N117*36-(SUMPRODUCT(#REF!,BH117:BK117)+(COUNTIF($BX117,"*7*")*36))),0)</f>
        <v>0</v>
      </c>
      <c r="BM117" s="368"/>
      <c r="BN117" s="75"/>
      <c r="BO117" s="75"/>
      <c r="BP117" s="75"/>
      <c r="BQ117" s="69">
        <f>IF(SUM(BM117:BP117)&gt;0,(F117*36-(SUMPRODUCT(#REF!,BM117:BP117)+(COUNTIF($BX117,"*8*")*36))),0)</f>
        <v>0</v>
      </c>
      <c r="BR117" s="104"/>
      <c r="BS117" s="70"/>
      <c r="BT117" s="104"/>
      <c r="BU117" s="70"/>
      <c r="BV117" s="70"/>
      <c r="BW117" s="33"/>
      <c r="BX117" s="88" t="str">
        <f t="shared" si="73"/>
        <v>0,</v>
      </c>
      <c r="BY117" s="88" t="str">
        <f t="shared" si="74"/>
        <v>0,</v>
      </c>
      <c r="BZ117" s="88" t="str">
        <f t="shared" si="75"/>
        <v>0,</v>
      </c>
      <c r="CA117" s="88" t="str">
        <f t="shared" si="76"/>
        <v>0,</v>
      </c>
      <c r="CB117" s="88" t="str">
        <f t="shared" si="77"/>
        <v>0,</v>
      </c>
      <c r="CC117" s="88" t="str">
        <f t="shared" si="78"/>
        <v>0,</v>
      </c>
      <c r="CD117" s="26"/>
    </row>
    <row r="118" spans="1:82" s="7" customFormat="1" ht="12.75">
      <c r="A118" s="54" t="str">
        <f>'Дисциплины+ЗЕ'!A101</f>
        <v>3В</v>
      </c>
      <c r="B118" s="55">
        <f>'Дисциплины+ЗЕ'!B101</f>
        <v>12</v>
      </c>
      <c r="C118" s="299">
        <f>'Дисциплины+ЗЕ'!C101</f>
        <v>0</v>
      </c>
      <c r="D118" s="72">
        <v>0</v>
      </c>
      <c r="E118" s="61">
        <f>'Дисциплины+ЗЕ'!D101</f>
        <v>0</v>
      </c>
      <c r="F118" s="62">
        <f>SUM(G118:N118)</f>
        <v>0</v>
      </c>
      <c r="G118" s="392"/>
      <c r="H118" s="393"/>
      <c r="I118" s="393"/>
      <c r="J118" s="393"/>
      <c r="K118" s="393"/>
      <c r="L118" s="393"/>
      <c r="M118" s="393"/>
      <c r="N118" s="393"/>
      <c r="O118" s="66">
        <f t="shared" si="79"/>
        <v>0</v>
      </c>
      <c r="P118" s="80">
        <f t="shared" si="80"/>
        <v>0</v>
      </c>
      <c r="Q118" s="80">
        <f t="shared" si="81"/>
        <v>0</v>
      </c>
      <c r="R118" s="80">
        <f t="shared" si="82"/>
        <v>0</v>
      </c>
      <c r="S118" s="80">
        <f t="shared" si="83"/>
        <v>0</v>
      </c>
      <c r="T118" s="80">
        <f t="shared" si="84"/>
        <v>0</v>
      </c>
      <c r="U118" s="80">
        <f t="shared" si="85"/>
        <v>0</v>
      </c>
      <c r="V118" s="62">
        <f t="shared" si="86"/>
        <v>0</v>
      </c>
      <c r="W118" s="217"/>
      <c r="X118" s="16"/>
      <c r="Y118" s="78"/>
      <c r="Z118" s="16"/>
      <c r="AA118" s="16"/>
      <c r="AB118" s="16"/>
      <c r="AC118" s="19"/>
      <c r="AD118" s="367"/>
      <c r="AE118" s="75"/>
      <c r="AF118" s="75"/>
      <c r="AG118" s="75"/>
      <c r="AH118" s="69">
        <f>IF(SUM(AD118:AG118)&gt;0,(G118*36-(SUMPRODUCT($AD$21:$AG$21,AD118:AG118)+(COUNTIF($BX118,"*1*")*36))),0)</f>
        <v>0</v>
      </c>
      <c r="AI118" s="368"/>
      <c r="AJ118" s="75"/>
      <c r="AK118" s="75"/>
      <c r="AL118" s="75"/>
      <c r="AM118" s="69">
        <f>IF(SUM(AI118:AL118)&gt;0,(H118*36-(SUMPRODUCT($AI$21:$AL$21,AI118:AL118)+(COUNTIF($BX118,"*2*")*36))),0)</f>
        <v>0</v>
      </c>
      <c r="AN118" s="368"/>
      <c r="AO118" s="75"/>
      <c r="AP118" s="75"/>
      <c r="AQ118" s="75"/>
      <c r="AR118" s="69">
        <f>IF(SUM(AN118:AQ118)&gt;0,(I118*36-(SUMPRODUCT($AN$21:$AQ$21,AN118:AQ118)+(COUNTIF($BX118,"*3*")*36))),0)</f>
        <v>0</v>
      </c>
      <c r="AS118" s="368"/>
      <c r="AT118" s="75"/>
      <c r="AU118" s="75"/>
      <c r="AV118" s="75"/>
      <c r="AW118" s="69">
        <f>IF(SUM(AS118:AV118)&gt;0,(J118*36-(SUMPRODUCT($AS$21:$AV$21,AS118:AV118)+(COUNTIF($BX118,"*4*")*36))),0)</f>
        <v>0</v>
      </c>
      <c r="AX118" s="368"/>
      <c r="AY118" s="75"/>
      <c r="AZ118" s="75"/>
      <c r="BA118" s="75"/>
      <c r="BB118" s="69">
        <f>IF(SUM(AX118:BA118)&gt;0,(K118*36-(SUMPRODUCT($AX$21:$BA$21,AX118:BA118)+(COUNTIF($BX118,"*5*")*36))),0)</f>
        <v>0</v>
      </c>
      <c r="BC118" s="368"/>
      <c r="BD118" s="75"/>
      <c r="BE118" s="75"/>
      <c r="BF118" s="75"/>
      <c r="BG118" s="69">
        <f>IF(SUM(BC118:BF118)&gt;0,(L118*36-(SUMPRODUCT($BC$21:$BF$21,BC118:BF118)+(COUNTIF($BX118,"*6*")*36))),0)</f>
        <v>0</v>
      </c>
      <c r="BH118" s="368"/>
      <c r="BI118" s="75"/>
      <c r="BJ118" s="75"/>
      <c r="BK118" s="75"/>
      <c r="BL118" s="69">
        <f>IF(SUM(BH118:BK118)&gt;0,(N118*36-(SUMPRODUCT(#REF!,BH118:BK118)+(COUNTIF($BX118,"*7*")*36))),0)</f>
        <v>0</v>
      </c>
      <c r="BM118" s="368"/>
      <c r="BN118" s="75"/>
      <c r="BO118" s="75"/>
      <c r="BP118" s="75"/>
      <c r="BQ118" s="69">
        <f>IF(SUM(BM118:BP118)&gt;0,(F118*36-(SUMPRODUCT(#REF!,BM118:BP118)+(COUNTIF($BX118,"*8*")*36))),0)</f>
        <v>0</v>
      </c>
      <c r="BR118" s="104"/>
      <c r="BS118" s="70"/>
      <c r="BT118" s="104"/>
      <c r="BU118" s="70"/>
      <c r="BV118" s="70"/>
      <c r="BW118" s="33"/>
      <c r="BX118" s="88" t="str">
        <f t="shared" si="73"/>
        <v>0,</v>
      </c>
      <c r="BY118" s="88" t="str">
        <f t="shared" si="74"/>
        <v>0,</v>
      </c>
      <c r="BZ118" s="88" t="str">
        <f t="shared" si="75"/>
        <v>0,</v>
      </c>
      <c r="CA118" s="88" t="str">
        <f t="shared" si="76"/>
        <v>0,</v>
      </c>
      <c r="CB118" s="88" t="str">
        <f t="shared" si="77"/>
        <v>0,</v>
      </c>
      <c r="CC118" s="88" t="str">
        <f t="shared" si="78"/>
        <v>0,</v>
      </c>
      <c r="CD118" s="26"/>
    </row>
    <row r="119" spans="1:82" s="7" customFormat="1" ht="12.75">
      <c r="A119" s="54" t="str">
        <f>'Дисциплины+ЗЕ'!A97</f>
        <v>3В</v>
      </c>
      <c r="B119" s="55">
        <f>'Дисциплины+ЗЕ'!B102</f>
        <v>13</v>
      </c>
      <c r="C119" s="299">
        <f>'Дисциплины+ЗЕ'!C102</f>
        <v>0</v>
      </c>
      <c r="D119" s="72">
        <v>0</v>
      </c>
      <c r="E119" s="61">
        <f>'Дисциплины+ЗЕ'!D102</f>
        <v>0</v>
      </c>
      <c r="F119" s="62">
        <f>SUM(G119:N119)</f>
        <v>0</v>
      </c>
      <c r="G119" s="392"/>
      <c r="H119" s="393"/>
      <c r="I119" s="393"/>
      <c r="J119" s="393"/>
      <c r="K119" s="393"/>
      <c r="L119" s="393"/>
      <c r="M119" s="393"/>
      <c r="N119" s="393"/>
      <c r="O119" s="66">
        <f aca="true" t="shared" si="87" ref="O119:O124">36*E119</f>
        <v>0</v>
      </c>
      <c r="P119" s="80">
        <f aca="true" t="shared" si="88" ref="P119:P124">SUM(R119:V119)</f>
        <v>0</v>
      </c>
      <c r="Q119" s="80">
        <f aca="true" t="shared" si="89" ref="Q119:Q124">SUM(R119:U119)</f>
        <v>0</v>
      </c>
      <c r="R119" s="80">
        <f t="shared" si="82"/>
        <v>0</v>
      </c>
      <c r="S119" s="80">
        <f t="shared" si="83"/>
        <v>0</v>
      </c>
      <c r="T119" s="80">
        <f t="shared" si="84"/>
        <v>0</v>
      </c>
      <c r="U119" s="80">
        <f t="shared" si="85"/>
        <v>0</v>
      </c>
      <c r="V119" s="62">
        <f t="shared" si="86"/>
        <v>0</v>
      </c>
      <c r="W119" s="217"/>
      <c r="X119" s="16"/>
      <c r="Y119" s="78"/>
      <c r="Z119" s="16"/>
      <c r="AA119" s="16"/>
      <c r="AB119" s="16"/>
      <c r="AC119" s="19"/>
      <c r="AD119" s="367"/>
      <c r="AE119" s="75"/>
      <c r="AF119" s="75"/>
      <c r="AG119" s="75"/>
      <c r="AH119" s="69">
        <f>IF(SUM(AD119:AG119)&gt;0,(G119*36-(SUMPRODUCT($AD$21:$AG$21,AD119:AG119)+(COUNTIF($BX119,"*1*")*36))),0)</f>
        <v>0</v>
      </c>
      <c r="AI119" s="368"/>
      <c r="AJ119" s="75"/>
      <c r="AK119" s="75"/>
      <c r="AL119" s="75"/>
      <c r="AM119" s="69">
        <f>IF(SUM(AI119:AL119)&gt;0,(H119*36-(SUMPRODUCT($AI$21:$AL$21,AI119:AL119)+(COUNTIF($BX119,"*2*")*36))),0)</f>
        <v>0</v>
      </c>
      <c r="AN119" s="368"/>
      <c r="AO119" s="75"/>
      <c r="AP119" s="75"/>
      <c r="AQ119" s="75"/>
      <c r="AR119" s="69">
        <f>IF(SUM(AN119:AQ119)&gt;0,(I119*36-(SUMPRODUCT($AN$21:$AQ$21,AN119:AQ119)+(COUNTIF($BX119,"*3*")*36))),0)</f>
        <v>0</v>
      </c>
      <c r="AS119" s="368"/>
      <c r="AT119" s="75"/>
      <c r="AU119" s="75"/>
      <c r="AV119" s="75"/>
      <c r="AW119" s="69">
        <f>IF(SUM(AS119:AV119)&gt;0,(J119*36-(SUMPRODUCT($AS$21:$AV$21,AS119:AV119)+(COUNTIF($BX119,"*4*")*36))),0)</f>
        <v>0</v>
      </c>
      <c r="AX119" s="368"/>
      <c r="AY119" s="75"/>
      <c r="AZ119" s="75"/>
      <c r="BA119" s="75"/>
      <c r="BB119" s="69">
        <f>IF(SUM(AX119:BA119)&gt;0,(K119*36-(SUMPRODUCT($AX$21:$BA$21,AX119:BA119)+(COUNTIF($BX119,"*5*")*36))),0)</f>
        <v>0</v>
      </c>
      <c r="BC119" s="368"/>
      <c r="BD119" s="75"/>
      <c r="BE119" s="75"/>
      <c r="BF119" s="75"/>
      <c r="BG119" s="69">
        <f>IF(SUM(BC119:BF119)&gt;0,(L119*36-(SUMPRODUCT($BC$21:$BF$21,BC119:BF119)+(COUNTIF($BX119,"*6*")*36))),0)</f>
        <v>0</v>
      </c>
      <c r="BH119" s="368"/>
      <c r="BI119" s="75"/>
      <c r="BJ119" s="75"/>
      <c r="BK119" s="75"/>
      <c r="BL119" s="69">
        <f>IF(SUM(BH119:BK119)&gt;0,(N119*36-(SUMPRODUCT(#REF!,BH119:BK119)+(COUNTIF($BX119,"*7*")*36))),0)</f>
        <v>0</v>
      </c>
      <c r="BM119" s="368"/>
      <c r="BN119" s="75"/>
      <c r="BO119" s="75"/>
      <c r="BP119" s="75"/>
      <c r="BQ119" s="69">
        <f>IF(SUM(BM119:BP119)&gt;0,(F119*36-(SUMPRODUCT(#REF!,BM119:BP119)+(COUNTIF($BX119,"*8*")*36))),0)</f>
        <v>0</v>
      </c>
      <c r="BR119" s="104"/>
      <c r="BS119" s="70"/>
      <c r="BT119" s="104"/>
      <c r="BU119" s="70"/>
      <c r="BV119" s="70"/>
      <c r="BW119" s="33"/>
      <c r="BX119" s="88" t="str">
        <f t="shared" si="73"/>
        <v>0,</v>
      </c>
      <c r="BY119" s="88" t="str">
        <f t="shared" si="74"/>
        <v>0,</v>
      </c>
      <c r="BZ119" s="88" t="str">
        <f t="shared" si="75"/>
        <v>0,</v>
      </c>
      <c r="CA119" s="88" t="str">
        <f t="shared" si="76"/>
        <v>0,</v>
      </c>
      <c r="CB119" s="88" t="str">
        <f t="shared" si="77"/>
        <v>0,</v>
      </c>
      <c r="CC119" s="88" t="str">
        <f t="shared" si="78"/>
        <v>0,</v>
      </c>
      <c r="CD119" s="26"/>
    </row>
    <row r="120" spans="1:82" s="7" customFormat="1" ht="12.75">
      <c r="A120" s="54" t="str">
        <f>'Дисциплины+ЗЕ'!A98</f>
        <v>3В</v>
      </c>
      <c r="B120" s="55">
        <f>'Дисциплины+ЗЕ'!B103</f>
        <v>14</v>
      </c>
      <c r="C120" s="299">
        <f>'Дисциплины+ЗЕ'!C103</f>
        <v>0</v>
      </c>
      <c r="D120" s="72">
        <v>0</v>
      </c>
      <c r="E120" s="61">
        <f>'Дисциплины+ЗЕ'!D103</f>
        <v>0</v>
      </c>
      <c r="F120" s="62">
        <f>SUM(G120:N120)</f>
        <v>0</v>
      </c>
      <c r="G120" s="392"/>
      <c r="H120" s="393"/>
      <c r="I120" s="393"/>
      <c r="J120" s="393"/>
      <c r="K120" s="393"/>
      <c r="L120" s="393"/>
      <c r="M120" s="393"/>
      <c r="N120" s="393"/>
      <c r="O120" s="66">
        <f t="shared" si="87"/>
        <v>0</v>
      </c>
      <c r="P120" s="80">
        <f t="shared" si="88"/>
        <v>0</v>
      </c>
      <c r="Q120" s="80">
        <f t="shared" si="89"/>
        <v>0</v>
      </c>
      <c r="R120" s="80">
        <f t="shared" si="82"/>
        <v>0</v>
      </c>
      <c r="S120" s="80">
        <f t="shared" si="83"/>
        <v>0</v>
      </c>
      <c r="T120" s="80">
        <f t="shared" si="84"/>
        <v>0</v>
      </c>
      <c r="U120" s="80">
        <f t="shared" si="85"/>
        <v>0</v>
      </c>
      <c r="V120" s="62">
        <f t="shared" si="86"/>
        <v>0</v>
      </c>
      <c r="W120" s="217"/>
      <c r="X120" s="16"/>
      <c r="Y120" s="78"/>
      <c r="Z120" s="16"/>
      <c r="AA120" s="16"/>
      <c r="AB120" s="16"/>
      <c r="AC120" s="19"/>
      <c r="AD120" s="367"/>
      <c r="AE120" s="75"/>
      <c r="AF120" s="75"/>
      <c r="AG120" s="75"/>
      <c r="AH120" s="69">
        <f>IF(SUM(AD120:AG120)&gt;0,(G120*36-(SUMPRODUCT($AD$21:$AG$21,AD120:AG120)+(COUNTIF($BX120,"*1*")*36))),0)</f>
        <v>0</v>
      </c>
      <c r="AI120" s="368"/>
      <c r="AJ120" s="75"/>
      <c r="AK120" s="75"/>
      <c r="AL120" s="75"/>
      <c r="AM120" s="69">
        <f>IF(SUM(AI120:AL120)&gt;0,(H120*36-(SUMPRODUCT($AI$21:$AL$21,AI120:AL120)+(COUNTIF($BX120,"*2*")*36))),0)</f>
        <v>0</v>
      </c>
      <c r="AN120" s="368"/>
      <c r="AO120" s="75"/>
      <c r="AP120" s="75"/>
      <c r="AQ120" s="75"/>
      <c r="AR120" s="69">
        <f>IF(SUM(AN120:AQ120)&gt;0,(I120*36-(SUMPRODUCT($AN$21:$AQ$21,AN120:AQ120)+(COUNTIF($BX120,"*3*")*36))),0)</f>
        <v>0</v>
      </c>
      <c r="AS120" s="368"/>
      <c r="AT120" s="75"/>
      <c r="AU120" s="75"/>
      <c r="AV120" s="75"/>
      <c r="AW120" s="69">
        <f>IF(SUM(AS120:AV120)&gt;0,(J120*36-(SUMPRODUCT($AS$21:$AV$21,AS120:AV120)+(COUNTIF($BX120,"*4*")*36))),0)</f>
        <v>0</v>
      </c>
      <c r="AX120" s="368"/>
      <c r="AY120" s="75"/>
      <c r="AZ120" s="75"/>
      <c r="BA120" s="75"/>
      <c r="BB120" s="69">
        <f>IF(SUM(AX120:BA120)&gt;0,(K120*36-(SUMPRODUCT($AX$21:$BA$21,AX120:BA120)+(COUNTIF($BX120,"*5*")*36))),0)</f>
        <v>0</v>
      </c>
      <c r="BC120" s="368"/>
      <c r="BD120" s="75"/>
      <c r="BE120" s="75"/>
      <c r="BF120" s="75"/>
      <c r="BG120" s="69">
        <f>IF(SUM(BC120:BF120)&gt;0,(L120*36-(SUMPRODUCT($BC$21:$BF$21,BC120:BF120)+(COUNTIF($BX120,"*6*")*36))),0)</f>
        <v>0</v>
      </c>
      <c r="BH120" s="368"/>
      <c r="BI120" s="75"/>
      <c r="BJ120" s="75"/>
      <c r="BK120" s="75"/>
      <c r="BL120" s="69">
        <f>IF(SUM(BH120:BK120)&gt;0,(N120*36-(SUMPRODUCT(#REF!,BH120:BK120)+(COUNTIF($BX120,"*7*")*36))),0)</f>
        <v>0</v>
      </c>
      <c r="BM120" s="368"/>
      <c r="BN120" s="75"/>
      <c r="BO120" s="75"/>
      <c r="BP120" s="75"/>
      <c r="BQ120" s="69">
        <f>IF(SUM(BM120:BP120)&gt;0,(F120*36-(SUMPRODUCT(#REF!,BM120:BP120)+(COUNTIF($BX120,"*8*")*36))),0)</f>
        <v>0</v>
      </c>
      <c r="BR120" s="104"/>
      <c r="BS120" s="70"/>
      <c r="BT120" s="104"/>
      <c r="BU120" s="70"/>
      <c r="BV120" s="70"/>
      <c r="BW120" s="33"/>
      <c r="BX120" s="88" t="str">
        <f t="shared" si="73"/>
        <v>0,</v>
      </c>
      <c r="BY120" s="88" t="str">
        <f t="shared" si="74"/>
        <v>0,</v>
      </c>
      <c r="BZ120" s="88" t="str">
        <f t="shared" si="75"/>
        <v>0,</v>
      </c>
      <c r="CA120" s="88" t="str">
        <f t="shared" si="76"/>
        <v>0,</v>
      </c>
      <c r="CB120" s="88" t="str">
        <f t="shared" si="77"/>
        <v>0,</v>
      </c>
      <c r="CC120" s="88" t="str">
        <f t="shared" si="78"/>
        <v>0,</v>
      </c>
      <c r="CD120" s="26"/>
    </row>
    <row r="121" spans="1:82" s="7" customFormat="1" ht="12.75">
      <c r="A121" s="54" t="str">
        <f>'Дисциплины+ЗЕ'!A104</f>
        <v>3В</v>
      </c>
      <c r="B121" s="55">
        <f>'Дисциплины+ЗЕ'!B104</f>
        <v>15</v>
      </c>
      <c r="C121" s="299">
        <f>'Дисциплины+ЗЕ'!C104</f>
        <v>0</v>
      </c>
      <c r="D121" s="72">
        <v>0</v>
      </c>
      <c r="E121" s="61">
        <f>'Дисциплины+ЗЕ'!D104</f>
        <v>0</v>
      </c>
      <c r="F121" s="62">
        <f>SUM(G121:N121)</f>
        <v>0</v>
      </c>
      <c r="G121" s="392"/>
      <c r="H121" s="393"/>
      <c r="I121" s="393"/>
      <c r="J121" s="393"/>
      <c r="K121" s="393"/>
      <c r="L121" s="393"/>
      <c r="M121" s="393"/>
      <c r="N121" s="393"/>
      <c r="O121" s="66">
        <f t="shared" si="87"/>
        <v>0</v>
      </c>
      <c r="P121" s="80">
        <f t="shared" si="88"/>
        <v>0</v>
      </c>
      <c r="Q121" s="80">
        <f t="shared" si="89"/>
        <v>0</v>
      </c>
      <c r="R121" s="80">
        <f t="shared" si="82"/>
        <v>0</v>
      </c>
      <c r="S121" s="80">
        <f t="shared" si="83"/>
        <v>0</v>
      </c>
      <c r="T121" s="80">
        <f t="shared" si="84"/>
        <v>0</v>
      </c>
      <c r="U121" s="80">
        <f t="shared" si="85"/>
        <v>0</v>
      </c>
      <c r="V121" s="62">
        <f t="shared" si="86"/>
        <v>0</v>
      </c>
      <c r="W121" s="217"/>
      <c r="X121" s="16"/>
      <c r="Y121" s="78"/>
      <c r="Z121" s="16"/>
      <c r="AA121" s="16"/>
      <c r="AB121" s="16"/>
      <c r="AC121" s="19"/>
      <c r="AD121" s="367"/>
      <c r="AE121" s="75"/>
      <c r="AF121" s="75"/>
      <c r="AG121" s="75"/>
      <c r="AH121" s="69">
        <f>IF(SUM(AD121:AG121)&gt;0,(G121*36-(SUMPRODUCT($AD$21:$AG$21,AD121:AG121)+(COUNTIF($BX121,"*1*")*36))),0)</f>
        <v>0</v>
      </c>
      <c r="AI121" s="368"/>
      <c r="AJ121" s="75"/>
      <c r="AK121" s="75"/>
      <c r="AL121" s="75"/>
      <c r="AM121" s="69">
        <f>IF(SUM(AI121:AL121)&gt;0,(H121*36-(SUMPRODUCT($AI$21:$AL$21,AI121:AL121)+(COUNTIF($BX121,"*2*")*36))),0)</f>
        <v>0</v>
      </c>
      <c r="AN121" s="368"/>
      <c r="AO121" s="75"/>
      <c r="AP121" s="75"/>
      <c r="AQ121" s="75"/>
      <c r="AR121" s="69">
        <f>IF(SUM(AN121:AQ121)&gt;0,(I121*36-(SUMPRODUCT($AN$21:$AQ$21,AN121:AQ121)+(COUNTIF($BX121,"*3*")*36))),0)</f>
        <v>0</v>
      </c>
      <c r="AS121" s="368"/>
      <c r="AT121" s="75"/>
      <c r="AU121" s="75"/>
      <c r="AV121" s="75"/>
      <c r="AW121" s="69">
        <f>IF(SUM(AS121:AV121)&gt;0,(J121*36-(SUMPRODUCT($AS$21:$AV$21,AS121:AV121)+(COUNTIF($BX121,"*4*")*36))),0)</f>
        <v>0</v>
      </c>
      <c r="AX121" s="368"/>
      <c r="AY121" s="75"/>
      <c r="AZ121" s="75"/>
      <c r="BA121" s="75"/>
      <c r="BB121" s="69">
        <f>IF(SUM(AX121:BA121)&gt;0,(K121*36-(SUMPRODUCT($AX$21:$BA$21,AX121:BA121)+(COUNTIF($BX121,"*5*")*36))),0)</f>
        <v>0</v>
      </c>
      <c r="BC121" s="368"/>
      <c r="BD121" s="75"/>
      <c r="BE121" s="75"/>
      <c r="BF121" s="75"/>
      <c r="BG121" s="69">
        <f>IF(SUM(BC121:BF121)&gt;0,(L121*36-(SUMPRODUCT($BC$21:$BF$21,BC121:BF121)+(COUNTIF($BX121,"*6*")*36))),0)</f>
        <v>0</v>
      </c>
      <c r="BH121" s="368"/>
      <c r="BI121" s="75"/>
      <c r="BJ121" s="75"/>
      <c r="BK121" s="75"/>
      <c r="BL121" s="69">
        <f>IF(SUM(BH121:BK121)&gt;0,(N121*36-(SUMPRODUCT(#REF!,BH121:BK121)+(COUNTIF($BX121,"*7*")*36))),0)</f>
        <v>0</v>
      </c>
      <c r="BM121" s="368"/>
      <c r="BN121" s="75"/>
      <c r="BO121" s="75"/>
      <c r="BP121" s="75"/>
      <c r="BQ121" s="69">
        <f>IF(SUM(BM121:BP121)&gt;0,(F121*36-(SUMPRODUCT(#REF!,BM121:BP121)+(COUNTIF($BX121,"*8*")*36))),0)</f>
        <v>0</v>
      </c>
      <c r="BR121" s="104"/>
      <c r="BS121" s="70"/>
      <c r="BT121" s="104"/>
      <c r="BU121" s="70"/>
      <c r="BV121" s="70"/>
      <c r="BW121" s="33"/>
      <c r="BX121" s="88" t="str">
        <f t="shared" si="73"/>
        <v>0,</v>
      </c>
      <c r="BY121" s="88" t="str">
        <f t="shared" si="74"/>
        <v>0,</v>
      </c>
      <c r="BZ121" s="88" t="str">
        <f t="shared" si="75"/>
        <v>0,</v>
      </c>
      <c r="CA121" s="88" t="str">
        <f t="shared" si="76"/>
        <v>0,</v>
      </c>
      <c r="CB121" s="88" t="str">
        <f t="shared" si="77"/>
        <v>0,</v>
      </c>
      <c r="CC121" s="88" t="str">
        <f t="shared" si="78"/>
        <v>0,</v>
      </c>
      <c r="CD121" s="26"/>
    </row>
    <row r="122" spans="1:82" s="7" customFormat="1" ht="12.75">
      <c r="A122" s="54" t="str">
        <f>'Дисциплины+ЗЕ'!A105</f>
        <v>3В</v>
      </c>
      <c r="B122" s="55">
        <f>'Дисциплины+ЗЕ'!B105</f>
        <v>16</v>
      </c>
      <c r="C122" s="299">
        <f>'Дисциплины+ЗЕ'!C105</f>
        <v>0</v>
      </c>
      <c r="D122" s="72">
        <v>0</v>
      </c>
      <c r="E122" s="61">
        <f>'Дисциплины+ЗЕ'!D105</f>
        <v>0</v>
      </c>
      <c r="F122" s="62">
        <f>SUM(G122:N122)</f>
        <v>0</v>
      </c>
      <c r="G122" s="392"/>
      <c r="H122" s="393"/>
      <c r="I122" s="393"/>
      <c r="J122" s="393"/>
      <c r="K122" s="393"/>
      <c r="L122" s="393"/>
      <c r="M122" s="393"/>
      <c r="N122" s="393"/>
      <c r="O122" s="66">
        <f t="shared" si="87"/>
        <v>0</v>
      </c>
      <c r="P122" s="80">
        <f t="shared" si="88"/>
        <v>0</v>
      </c>
      <c r="Q122" s="80">
        <f t="shared" si="89"/>
        <v>0</v>
      </c>
      <c r="R122" s="80">
        <f t="shared" si="82"/>
        <v>0</v>
      </c>
      <c r="S122" s="80">
        <f t="shared" si="83"/>
        <v>0</v>
      </c>
      <c r="T122" s="80">
        <f t="shared" si="84"/>
        <v>0</v>
      </c>
      <c r="U122" s="80">
        <f t="shared" si="85"/>
        <v>0</v>
      </c>
      <c r="V122" s="62">
        <f t="shared" si="86"/>
        <v>0</v>
      </c>
      <c r="W122" s="217"/>
      <c r="X122" s="16"/>
      <c r="Y122" s="78"/>
      <c r="Z122" s="16"/>
      <c r="AA122" s="16"/>
      <c r="AB122" s="16"/>
      <c r="AC122" s="19"/>
      <c r="AD122" s="367"/>
      <c r="AE122" s="75"/>
      <c r="AF122" s="75"/>
      <c r="AG122" s="75"/>
      <c r="AH122" s="69">
        <f>IF(SUM(AD122:AG122)&gt;0,(G122*36-(SUMPRODUCT($AD$21:$AG$21,AD122:AG122)+(COUNTIF($BX122,"*1*")*36))),0)</f>
        <v>0</v>
      </c>
      <c r="AI122" s="368"/>
      <c r="AJ122" s="75"/>
      <c r="AK122" s="75"/>
      <c r="AL122" s="75"/>
      <c r="AM122" s="69">
        <f>IF(SUM(AI122:AL122)&gt;0,(H122*36-(SUMPRODUCT($AI$21:$AL$21,AI122:AL122)+(COUNTIF($BX122,"*2*")*36))),0)</f>
        <v>0</v>
      </c>
      <c r="AN122" s="368"/>
      <c r="AO122" s="75"/>
      <c r="AP122" s="75"/>
      <c r="AQ122" s="75"/>
      <c r="AR122" s="69">
        <f>IF(SUM(AN122:AQ122)&gt;0,(I122*36-(SUMPRODUCT($AN$21:$AQ$21,AN122:AQ122)+(COUNTIF($BX122,"*3*")*36))),0)</f>
        <v>0</v>
      </c>
      <c r="AS122" s="368"/>
      <c r="AT122" s="75"/>
      <c r="AU122" s="75"/>
      <c r="AV122" s="75"/>
      <c r="AW122" s="69">
        <f>IF(SUM(AS122:AV122)&gt;0,(J122*36-(SUMPRODUCT($AS$21:$AV$21,AS122:AV122)+(COUNTIF($BX122,"*4*")*36))),0)</f>
        <v>0</v>
      </c>
      <c r="AX122" s="368"/>
      <c r="AY122" s="75"/>
      <c r="AZ122" s="75"/>
      <c r="BA122" s="75"/>
      <c r="BB122" s="69">
        <f>IF(SUM(AX122:BA122)&gt;0,(K122*36-(SUMPRODUCT($AX$21:$BA$21,AX122:BA122)+(COUNTIF($BX122,"*5*")*36))),0)</f>
        <v>0</v>
      </c>
      <c r="BC122" s="368"/>
      <c r="BD122" s="75"/>
      <c r="BE122" s="75"/>
      <c r="BF122" s="75"/>
      <c r="BG122" s="69">
        <f>IF(SUM(BC122:BF122)&gt;0,(L122*36-(SUMPRODUCT($BC$21:$BF$21,BC122:BF122)+(COUNTIF($BX122,"*6*")*36))),0)</f>
        <v>0</v>
      </c>
      <c r="BH122" s="368"/>
      <c r="BI122" s="75"/>
      <c r="BJ122" s="75"/>
      <c r="BK122" s="75"/>
      <c r="BL122" s="69">
        <f>IF(SUM(BH122:BK122)&gt;0,(N122*36-(SUMPRODUCT(#REF!,BH122:BK122)+(COUNTIF($BX122,"*7*")*36))),0)</f>
        <v>0</v>
      </c>
      <c r="BM122" s="368"/>
      <c r="BN122" s="75"/>
      <c r="BO122" s="75"/>
      <c r="BP122" s="75"/>
      <c r="BQ122" s="69">
        <f>IF(SUM(BM122:BP122)&gt;0,(F122*36-(SUMPRODUCT(#REF!,BM122:BP122)+(COUNTIF($BX122,"*8*")*36))),0)</f>
        <v>0</v>
      </c>
      <c r="BR122" s="104"/>
      <c r="BS122" s="70"/>
      <c r="BT122" s="104"/>
      <c r="BU122" s="70"/>
      <c r="BV122" s="70"/>
      <c r="BW122" s="33"/>
      <c r="BX122" s="88" t="str">
        <f t="shared" si="73"/>
        <v>0,</v>
      </c>
      <c r="BY122" s="88" t="str">
        <f t="shared" si="74"/>
        <v>0,</v>
      </c>
      <c r="BZ122" s="88" t="str">
        <f t="shared" si="75"/>
        <v>0,</v>
      </c>
      <c r="CA122" s="88" t="str">
        <f t="shared" si="76"/>
        <v>0,</v>
      </c>
      <c r="CB122" s="88" t="str">
        <f t="shared" si="77"/>
        <v>0,</v>
      </c>
      <c r="CC122" s="88" t="str">
        <f t="shared" si="78"/>
        <v>0,</v>
      </c>
      <c r="CD122" s="26"/>
    </row>
    <row r="123" spans="1:82" s="7" customFormat="1" ht="12.75">
      <c r="A123" s="54" t="str">
        <f>'Дисциплины+ЗЕ'!A106</f>
        <v>3В</v>
      </c>
      <c r="B123" s="55">
        <f>'Дисциплины+ЗЕ'!B106</f>
        <v>17</v>
      </c>
      <c r="C123" s="299">
        <f>'Дисциплины+ЗЕ'!C106</f>
        <v>0</v>
      </c>
      <c r="D123" s="72">
        <v>0</v>
      </c>
      <c r="E123" s="61">
        <f>'Дисциплины+ЗЕ'!D106</f>
        <v>0</v>
      </c>
      <c r="F123" s="62">
        <f>SUM(G123:N123)</f>
        <v>0</v>
      </c>
      <c r="G123" s="392"/>
      <c r="H123" s="393"/>
      <c r="I123" s="393"/>
      <c r="J123" s="393"/>
      <c r="K123" s="393"/>
      <c r="L123" s="393"/>
      <c r="M123" s="393"/>
      <c r="N123" s="393"/>
      <c r="O123" s="66">
        <f t="shared" si="87"/>
        <v>0</v>
      </c>
      <c r="P123" s="80">
        <f t="shared" si="88"/>
        <v>0</v>
      </c>
      <c r="Q123" s="80">
        <f t="shared" si="89"/>
        <v>0</v>
      </c>
      <c r="R123" s="80">
        <f t="shared" si="82"/>
        <v>0</v>
      </c>
      <c r="S123" s="80">
        <f t="shared" si="83"/>
        <v>0</v>
      </c>
      <c r="T123" s="80">
        <f t="shared" si="84"/>
        <v>0</v>
      </c>
      <c r="U123" s="80">
        <f t="shared" si="85"/>
        <v>0</v>
      </c>
      <c r="V123" s="62">
        <f t="shared" si="86"/>
        <v>0</v>
      </c>
      <c r="W123" s="217"/>
      <c r="X123" s="16"/>
      <c r="Y123" s="78"/>
      <c r="Z123" s="16"/>
      <c r="AA123" s="16"/>
      <c r="AB123" s="16"/>
      <c r="AC123" s="19"/>
      <c r="AD123" s="367"/>
      <c r="AE123" s="75"/>
      <c r="AF123" s="75"/>
      <c r="AG123" s="75"/>
      <c r="AH123" s="69">
        <f>IF(SUM(AD123:AG123)&gt;0,(G123*36-(SUMPRODUCT($AD$21:$AG$21,AD123:AG123)+(COUNTIF($BX123,"*1*")*36))),0)</f>
        <v>0</v>
      </c>
      <c r="AI123" s="368"/>
      <c r="AJ123" s="75"/>
      <c r="AK123" s="75"/>
      <c r="AL123" s="75"/>
      <c r="AM123" s="69">
        <f>IF(SUM(AI123:AL123)&gt;0,(H123*36-(SUMPRODUCT($AI$21:$AL$21,AI123:AL123)+(COUNTIF($BX123,"*2*")*36))),0)</f>
        <v>0</v>
      </c>
      <c r="AN123" s="368"/>
      <c r="AO123" s="75"/>
      <c r="AP123" s="75"/>
      <c r="AQ123" s="75"/>
      <c r="AR123" s="69">
        <f>IF(SUM(AN123:AQ123)&gt;0,(I123*36-(SUMPRODUCT($AN$21:$AQ$21,AN123:AQ123)+(COUNTIF($BX123,"*3*")*36))),0)</f>
        <v>0</v>
      </c>
      <c r="AS123" s="368"/>
      <c r="AT123" s="75"/>
      <c r="AU123" s="75"/>
      <c r="AV123" s="75"/>
      <c r="AW123" s="69">
        <f>IF(SUM(AS123:AV123)&gt;0,(J123*36-(SUMPRODUCT($AS$21:$AV$21,AS123:AV123)+(COUNTIF($BX123,"*4*")*36))),0)</f>
        <v>0</v>
      </c>
      <c r="AX123" s="368"/>
      <c r="AY123" s="75"/>
      <c r="AZ123" s="75"/>
      <c r="BA123" s="75"/>
      <c r="BB123" s="69">
        <f>IF(SUM(AX123:BA123)&gt;0,(K123*36-(SUMPRODUCT($AX$21:$BA$21,AX123:BA123)+(COUNTIF($BX123,"*5*")*36))),0)</f>
        <v>0</v>
      </c>
      <c r="BC123" s="368"/>
      <c r="BD123" s="75"/>
      <c r="BE123" s="75"/>
      <c r="BF123" s="75"/>
      <c r="BG123" s="69">
        <f>IF(SUM(BC123:BF123)&gt;0,(L123*36-(SUMPRODUCT($BC$21:$BF$21,BC123:BF123)+(COUNTIF($BX123,"*6*")*36))),0)</f>
        <v>0</v>
      </c>
      <c r="BH123" s="368"/>
      <c r="BI123" s="75"/>
      <c r="BJ123" s="75"/>
      <c r="BK123" s="75"/>
      <c r="BL123" s="69">
        <f>IF(SUM(BH123:BK123)&gt;0,(N123*36-(SUMPRODUCT(#REF!,BH123:BK123)+(COUNTIF($BX123,"*7*")*36))),0)</f>
        <v>0</v>
      </c>
      <c r="BM123" s="368"/>
      <c r="BN123" s="75"/>
      <c r="BO123" s="75"/>
      <c r="BP123" s="75"/>
      <c r="BQ123" s="69">
        <f>IF(SUM(BM123:BP123)&gt;0,(F123*36-(SUMPRODUCT(#REF!,BM123:BP123)+(COUNTIF($BX123,"*8*")*36))),0)</f>
        <v>0</v>
      </c>
      <c r="BR123" s="104"/>
      <c r="BS123" s="70"/>
      <c r="BT123" s="104"/>
      <c r="BU123" s="70"/>
      <c r="BV123" s="70"/>
      <c r="BW123" s="33"/>
      <c r="BX123" s="88" t="str">
        <f t="shared" si="73"/>
        <v>0,</v>
      </c>
      <c r="BY123" s="88" t="str">
        <f t="shared" si="74"/>
        <v>0,</v>
      </c>
      <c r="BZ123" s="88" t="str">
        <f t="shared" si="75"/>
        <v>0,</v>
      </c>
      <c r="CA123" s="88" t="str">
        <f t="shared" si="76"/>
        <v>0,</v>
      </c>
      <c r="CB123" s="88" t="str">
        <f t="shared" si="77"/>
        <v>0,</v>
      </c>
      <c r="CC123" s="88" t="str">
        <f t="shared" si="78"/>
        <v>0,</v>
      </c>
      <c r="CD123" s="26"/>
    </row>
    <row r="124" spans="1:82" s="7" customFormat="1" ht="12.75">
      <c r="A124" s="54" t="str">
        <f>'Дисциплины+ЗЕ'!A102</f>
        <v>3В</v>
      </c>
      <c r="B124" s="55">
        <f>'Дисциплины+ЗЕ'!B107</f>
        <v>18</v>
      </c>
      <c r="C124" s="299">
        <f>'Дисциплины+ЗЕ'!C107</f>
        <v>0</v>
      </c>
      <c r="D124" s="72">
        <v>0</v>
      </c>
      <c r="E124" s="61">
        <f>'Дисциплины+ЗЕ'!D107</f>
        <v>0</v>
      </c>
      <c r="F124" s="62">
        <f>SUM(G124:N124)</f>
        <v>0</v>
      </c>
      <c r="G124" s="392"/>
      <c r="H124" s="393"/>
      <c r="I124" s="393"/>
      <c r="J124" s="393"/>
      <c r="K124" s="393"/>
      <c r="L124" s="393"/>
      <c r="M124" s="393"/>
      <c r="N124" s="393"/>
      <c r="O124" s="66">
        <f t="shared" si="87"/>
        <v>0</v>
      </c>
      <c r="P124" s="80">
        <f t="shared" si="88"/>
        <v>0</v>
      </c>
      <c r="Q124" s="80">
        <f t="shared" si="89"/>
        <v>0</v>
      </c>
      <c r="R124" s="80">
        <f t="shared" si="82"/>
        <v>0</v>
      </c>
      <c r="S124" s="80">
        <f t="shared" si="83"/>
        <v>0</v>
      </c>
      <c r="T124" s="80">
        <f t="shared" si="84"/>
        <v>0</v>
      </c>
      <c r="U124" s="80">
        <f t="shared" si="85"/>
        <v>0</v>
      </c>
      <c r="V124" s="62">
        <f t="shared" si="86"/>
        <v>0</v>
      </c>
      <c r="W124" s="217"/>
      <c r="X124" s="16"/>
      <c r="Y124" s="78"/>
      <c r="Z124" s="16"/>
      <c r="AA124" s="16"/>
      <c r="AB124" s="16"/>
      <c r="AC124" s="19"/>
      <c r="AD124" s="367"/>
      <c r="AE124" s="75"/>
      <c r="AF124" s="75"/>
      <c r="AG124" s="75"/>
      <c r="AH124" s="69">
        <f>IF(SUM(AD124:AG124)&gt;0,(G124*36-(SUMPRODUCT($AD$21:$AG$21,AD124:AG124)+(COUNTIF($BX124,"*1*")*36))),0)</f>
        <v>0</v>
      </c>
      <c r="AI124" s="368"/>
      <c r="AJ124" s="75"/>
      <c r="AK124" s="75"/>
      <c r="AL124" s="75"/>
      <c r="AM124" s="69">
        <f>IF(SUM(AI124:AL124)&gt;0,(H124*36-(SUMPRODUCT($AI$21:$AL$21,AI124:AL124)+(COUNTIF($BX124,"*2*")*36))),0)</f>
        <v>0</v>
      </c>
      <c r="AN124" s="368"/>
      <c r="AO124" s="75"/>
      <c r="AP124" s="75"/>
      <c r="AQ124" s="75"/>
      <c r="AR124" s="69">
        <f>IF(SUM(AN124:AQ124)&gt;0,(I124*36-(SUMPRODUCT($AN$21:$AQ$21,AN124:AQ124)+(COUNTIF($BX124,"*3*")*36))),0)</f>
        <v>0</v>
      </c>
      <c r="AS124" s="368"/>
      <c r="AT124" s="75"/>
      <c r="AU124" s="75"/>
      <c r="AV124" s="75"/>
      <c r="AW124" s="69">
        <f>IF(SUM(AS124:AV124)&gt;0,(J124*36-(SUMPRODUCT($AS$21:$AV$21,AS124:AV124)+(COUNTIF($BX124,"*4*")*36))),0)</f>
        <v>0</v>
      </c>
      <c r="AX124" s="368"/>
      <c r="AY124" s="75"/>
      <c r="AZ124" s="75"/>
      <c r="BA124" s="75"/>
      <c r="BB124" s="69">
        <f>IF(SUM(AX124:BA124)&gt;0,(K124*36-(SUMPRODUCT($AX$21:$BA$21,AX124:BA124)+(COUNTIF($BX124,"*5*")*36))),0)</f>
        <v>0</v>
      </c>
      <c r="BC124" s="368"/>
      <c r="BD124" s="75"/>
      <c r="BE124" s="75"/>
      <c r="BF124" s="75"/>
      <c r="BG124" s="69">
        <f>IF(SUM(BC124:BF124)&gt;0,(L124*36-(SUMPRODUCT($BC$21:$BF$21,BC124:BF124)+(COUNTIF($BX124,"*6*")*36))),0)</f>
        <v>0</v>
      </c>
      <c r="BH124" s="368"/>
      <c r="BI124" s="75"/>
      <c r="BJ124" s="75"/>
      <c r="BK124" s="75"/>
      <c r="BL124" s="69">
        <f>IF(SUM(BH124:BK124)&gt;0,(N124*36-(SUMPRODUCT(#REF!,BH124:BK124)+(COUNTIF($BX124,"*7*")*36))),0)</f>
        <v>0</v>
      </c>
      <c r="BM124" s="368"/>
      <c r="BN124" s="75"/>
      <c r="BO124" s="75"/>
      <c r="BP124" s="75"/>
      <c r="BQ124" s="69">
        <f>IF(SUM(BM124:BP124)&gt;0,(F124*36-(SUMPRODUCT(#REF!,BM124:BP124)+(COUNTIF($BX124,"*8*")*36))),0)</f>
        <v>0</v>
      </c>
      <c r="BR124" s="104"/>
      <c r="BS124" s="70"/>
      <c r="BT124" s="104"/>
      <c r="BU124" s="70"/>
      <c r="BV124" s="70"/>
      <c r="BW124" s="33"/>
      <c r="BX124" s="88" t="str">
        <f t="shared" si="73"/>
        <v>0,</v>
      </c>
      <c r="BY124" s="88" t="str">
        <f t="shared" si="74"/>
        <v>0,</v>
      </c>
      <c r="BZ124" s="88" t="str">
        <f t="shared" si="75"/>
        <v>0,</v>
      </c>
      <c r="CA124" s="88" t="str">
        <f t="shared" si="76"/>
        <v>0,</v>
      </c>
      <c r="CB124" s="88" t="str">
        <f t="shared" si="77"/>
        <v>0,</v>
      </c>
      <c r="CC124" s="88" t="str">
        <f t="shared" si="78"/>
        <v>0,</v>
      </c>
      <c r="CD124" s="26"/>
    </row>
    <row r="125" spans="1:82" s="7" customFormat="1" ht="12.75">
      <c r="A125" s="54" t="str">
        <f>'Дисциплины+ЗЕ'!A103</f>
        <v>3В</v>
      </c>
      <c r="B125" s="55">
        <f>'Дисциплины+ЗЕ'!B108</f>
        <v>19</v>
      </c>
      <c r="C125" s="299">
        <f>'Дисциплины+ЗЕ'!C108</f>
        <v>0</v>
      </c>
      <c r="D125" s="72">
        <v>0</v>
      </c>
      <c r="E125" s="61">
        <f>'Дисциплины+ЗЕ'!D108</f>
        <v>0</v>
      </c>
      <c r="F125" s="62">
        <f>SUM(G125:N125)</f>
        <v>0</v>
      </c>
      <c r="G125" s="392"/>
      <c r="H125" s="393"/>
      <c r="I125" s="393"/>
      <c r="J125" s="393"/>
      <c r="K125" s="393"/>
      <c r="L125" s="393"/>
      <c r="M125" s="393"/>
      <c r="N125" s="393"/>
      <c r="O125" s="66">
        <f t="shared" si="79"/>
        <v>0</v>
      </c>
      <c r="P125" s="80">
        <f t="shared" si="80"/>
        <v>0</v>
      </c>
      <c r="Q125" s="80">
        <f t="shared" si="81"/>
        <v>0</v>
      </c>
      <c r="R125" s="80">
        <f t="shared" si="82"/>
        <v>0</v>
      </c>
      <c r="S125" s="80">
        <f t="shared" si="83"/>
        <v>0</v>
      </c>
      <c r="T125" s="80">
        <f t="shared" si="84"/>
        <v>0</v>
      </c>
      <c r="U125" s="80">
        <f t="shared" si="85"/>
        <v>0</v>
      </c>
      <c r="V125" s="62">
        <f t="shared" si="86"/>
        <v>0</v>
      </c>
      <c r="W125" s="217"/>
      <c r="X125" s="16"/>
      <c r="Y125" s="78"/>
      <c r="Z125" s="16"/>
      <c r="AA125" s="16"/>
      <c r="AB125" s="16"/>
      <c r="AC125" s="19"/>
      <c r="AD125" s="367"/>
      <c r="AE125" s="75"/>
      <c r="AF125" s="75"/>
      <c r="AG125" s="75"/>
      <c r="AH125" s="69">
        <f>IF(SUM(AD125:AG125)&gt;0,(G125*36-(SUMPRODUCT($AD$21:$AG$21,AD125:AG125)+(COUNTIF($BX125,"*1*")*36))),0)</f>
        <v>0</v>
      </c>
      <c r="AI125" s="368"/>
      <c r="AJ125" s="75"/>
      <c r="AK125" s="75"/>
      <c r="AL125" s="75"/>
      <c r="AM125" s="69">
        <f>IF(SUM(AI125:AL125)&gt;0,(H125*36-(SUMPRODUCT($AI$21:$AL$21,AI125:AL125)+(COUNTIF($BX125,"*2*")*36))),0)</f>
        <v>0</v>
      </c>
      <c r="AN125" s="368"/>
      <c r="AO125" s="75"/>
      <c r="AP125" s="75"/>
      <c r="AQ125" s="75"/>
      <c r="AR125" s="69">
        <f>IF(SUM(AN125:AQ125)&gt;0,(I125*36-(SUMPRODUCT($AN$21:$AQ$21,AN125:AQ125)+(COUNTIF($BX125,"*3*")*36))),0)</f>
        <v>0</v>
      </c>
      <c r="AS125" s="368"/>
      <c r="AT125" s="75"/>
      <c r="AU125" s="75"/>
      <c r="AV125" s="75"/>
      <c r="AW125" s="69">
        <f>IF(SUM(AS125:AV125)&gt;0,(J125*36-(SUMPRODUCT($AS$21:$AV$21,AS125:AV125)+(COUNTIF($BX125,"*4*")*36))),0)</f>
        <v>0</v>
      </c>
      <c r="AX125" s="368"/>
      <c r="AY125" s="75"/>
      <c r="AZ125" s="75"/>
      <c r="BA125" s="75"/>
      <c r="BB125" s="69">
        <f>IF(SUM(AX125:BA125)&gt;0,(K125*36-(SUMPRODUCT($AX$21:$BA$21,AX125:BA125)+(COUNTIF($BX125,"*5*")*36))),0)</f>
        <v>0</v>
      </c>
      <c r="BC125" s="368"/>
      <c r="BD125" s="75"/>
      <c r="BE125" s="75"/>
      <c r="BF125" s="75"/>
      <c r="BG125" s="69">
        <f>IF(SUM(BC125:BF125)&gt;0,(L125*36-(SUMPRODUCT($BC$21:$BF$21,BC125:BF125)+(COUNTIF($BX125,"*6*")*36))),0)</f>
        <v>0</v>
      </c>
      <c r="BH125" s="368"/>
      <c r="BI125" s="75"/>
      <c r="BJ125" s="75"/>
      <c r="BK125" s="75"/>
      <c r="BL125" s="69">
        <f>IF(SUM(BH125:BK125)&gt;0,(N125*36-(SUMPRODUCT(#REF!,BH125:BK125)+(COUNTIF($BX125,"*7*")*36))),0)</f>
        <v>0</v>
      </c>
      <c r="BM125" s="368"/>
      <c r="BN125" s="75"/>
      <c r="BO125" s="75"/>
      <c r="BP125" s="75"/>
      <c r="BQ125" s="69">
        <f>IF(SUM(BM125:BP125)&gt;0,(F125*36-(SUMPRODUCT(#REF!,BM125:BP125)+(COUNTIF($BX125,"*8*")*36))),0)</f>
        <v>0</v>
      </c>
      <c r="BR125" s="104"/>
      <c r="BS125" s="70"/>
      <c r="BT125" s="104"/>
      <c r="BU125" s="70"/>
      <c r="BV125" s="70"/>
      <c r="BW125" s="33"/>
      <c r="BX125" s="88" t="str">
        <f t="shared" si="73"/>
        <v>0,</v>
      </c>
      <c r="BY125" s="88" t="str">
        <f t="shared" si="74"/>
        <v>0,</v>
      </c>
      <c r="BZ125" s="88" t="str">
        <f t="shared" si="75"/>
        <v>0,</v>
      </c>
      <c r="CA125" s="88" t="str">
        <f t="shared" si="76"/>
        <v>0,</v>
      </c>
      <c r="CB125" s="88" t="str">
        <f t="shared" si="77"/>
        <v>0,</v>
      </c>
      <c r="CC125" s="88" t="str">
        <f t="shared" si="78"/>
        <v>0,</v>
      </c>
      <c r="CD125" s="26"/>
    </row>
    <row r="126" spans="1:82" s="7" customFormat="1" ht="12.75">
      <c r="A126" s="54" t="str">
        <f>'Дисциплины+ЗЕ'!A109</f>
        <v>3В</v>
      </c>
      <c r="B126" s="55">
        <f>'Дисциплины+ЗЕ'!B109</f>
        <v>20</v>
      </c>
      <c r="C126" s="299">
        <f>'Дисциплины+ЗЕ'!C109</f>
        <v>0</v>
      </c>
      <c r="D126" s="72">
        <v>0</v>
      </c>
      <c r="E126" s="61">
        <f>'Дисциплины+ЗЕ'!D109</f>
        <v>0</v>
      </c>
      <c r="F126" s="62">
        <f>SUM(G126:N126)</f>
        <v>0</v>
      </c>
      <c r="G126" s="392"/>
      <c r="H126" s="393"/>
      <c r="I126" s="393"/>
      <c r="J126" s="393"/>
      <c r="K126" s="393"/>
      <c r="L126" s="393"/>
      <c r="M126" s="393"/>
      <c r="N126" s="393"/>
      <c r="O126" s="66">
        <f>36*E126</f>
        <v>0</v>
      </c>
      <c r="P126" s="80">
        <f>SUM(R126:V126)</f>
        <v>0</v>
      </c>
      <c r="Q126" s="80">
        <f>SUM(R126:U126)</f>
        <v>0</v>
      </c>
      <c r="R126" s="80">
        <f t="shared" si="82"/>
        <v>0</v>
      </c>
      <c r="S126" s="80">
        <f t="shared" si="83"/>
        <v>0</v>
      </c>
      <c r="T126" s="80">
        <f t="shared" si="84"/>
        <v>0</v>
      </c>
      <c r="U126" s="80">
        <f t="shared" si="85"/>
        <v>0</v>
      </c>
      <c r="V126" s="62">
        <f t="shared" si="86"/>
        <v>0</v>
      </c>
      <c r="W126" s="217"/>
      <c r="X126" s="16"/>
      <c r="Y126" s="78"/>
      <c r="Z126" s="16"/>
      <c r="AA126" s="16"/>
      <c r="AB126" s="16"/>
      <c r="AC126" s="19"/>
      <c r="AD126" s="367"/>
      <c r="AE126" s="75"/>
      <c r="AF126" s="75"/>
      <c r="AG126" s="75"/>
      <c r="AH126" s="69">
        <f>IF(SUM(AD126:AG126)&gt;0,(G126*36-(SUMPRODUCT($AD$21:$AG$21,AD126:AG126)+(COUNTIF($BX126,"*1*")*36))),0)</f>
        <v>0</v>
      </c>
      <c r="AI126" s="368"/>
      <c r="AJ126" s="75"/>
      <c r="AK126" s="75"/>
      <c r="AL126" s="75"/>
      <c r="AM126" s="69">
        <f>IF(SUM(AI126:AL126)&gt;0,(H126*36-(SUMPRODUCT($AI$21:$AL$21,AI126:AL126)+(COUNTIF($BX126,"*2*")*36))),0)</f>
        <v>0</v>
      </c>
      <c r="AN126" s="368"/>
      <c r="AO126" s="75"/>
      <c r="AP126" s="75"/>
      <c r="AQ126" s="75"/>
      <c r="AR126" s="69">
        <f>IF(SUM(AN126:AQ126)&gt;0,(I126*36-(SUMPRODUCT($AN$21:$AQ$21,AN126:AQ126)+(COUNTIF($BX126,"*3*")*36))),0)</f>
        <v>0</v>
      </c>
      <c r="AS126" s="368"/>
      <c r="AT126" s="75"/>
      <c r="AU126" s="75"/>
      <c r="AV126" s="75"/>
      <c r="AW126" s="69">
        <f>IF(SUM(AS126:AV126)&gt;0,(J126*36-(SUMPRODUCT($AS$21:$AV$21,AS126:AV126)+(COUNTIF($BX126,"*4*")*36))),0)</f>
        <v>0</v>
      </c>
      <c r="AX126" s="368"/>
      <c r="AY126" s="75"/>
      <c r="AZ126" s="75"/>
      <c r="BA126" s="75"/>
      <c r="BB126" s="69">
        <f>IF(SUM(AX126:BA126)&gt;0,(K126*36-(SUMPRODUCT($AX$21:$BA$21,AX126:BA126)+(COUNTIF($BX126,"*5*")*36))),0)</f>
        <v>0</v>
      </c>
      <c r="BC126" s="368"/>
      <c r="BD126" s="75"/>
      <c r="BE126" s="75"/>
      <c r="BF126" s="75"/>
      <c r="BG126" s="69">
        <f>IF(SUM(BC126:BF126)&gt;0,(L126*36-(SUMPRODUCT($BC$21:$BF$21,BC126:BF126)+(COUNTIF($BX126,"*6*")*36))),0)</f>
        <v>0</v>
      </c>
      <c r="BH126" s="368"/>
      <c r="BI126" s="75"/>
      <c r="BJ126" s="75"/>
      <c r="BK126" s="75"/>
      <c r="BL126" s="69">
        <f>IF(SUM(BH126:BK126)&gt;0,(N126*36-(SUMPRODUCT(#REF!,BH126:BK126)+(COUNTIF($BX126,"*7*")*36))),0)</f>
        <v>0</v>
      </c>
      <c r="BM126" s="368"/>
      <c r="BN126" s="75"/>
      <c r="BO126" s="75"/>
      <c r="BP126" s="75"/>
      <c r="BQ126" s="69">
        <f>IF(SUM(BM126:BP126)&gt;0,(F126*36-(SUMPRODUCT(#REF!,BM126:BP126)+(COUNTIF($BX126,"*8*")*36))),0)</f>
        <v>0</v>
      </c>
      <c r="BR126" s="104"/>
      <c r="BS126" s="70"/>
      <c r="BT126" s="104"/>
      <c r="BU126" s="70"/>
      <c r="BV126" s="70"/>
      <c r="BW126" s="33"/>
      <c r="BX126" s="88" t="str">
        <f t="shared" si="73"/>
        <v>0,</v>
      </c>
      <c r="BY126" s="88" t="str">
        <f t="shared" si="74"/>
        <v>0,</v>
      </c>
      <c r="BZ126" s="88" t="str">
        <f t="shared" si="75"/>
        <v>0,</v>
      </c>
      <c r="CA126" s="88" t="str">
        <f t="shared" si="76"/>
        <v>0,</v>
      </c>
      <c r="CB126" s="88" t="str">
        <f t="shared" si="77"/>
        <v>0,</v>
      </c>
      <c r="CC126" s="88" t="str">
        <f t="shared" si="78"/>
        <v>0,</v>
      </c>
      <c r="CD126" s="26"/>
    </row>
    <row r="127" spans="1:82" s="7" customFormat="1" ht="12.75">
      <c r="A127" s="54" t="str">
        <f>'Дисциплины+ЗЕ'!A110</f>
        <v>3В</v>
      </c>
      <c r="B127" s="55">
        <f>'Дисциплины+ЗЕ'!B110</f>
        <v>21</v>
      </c>
      <c r="C127" s="299">
        <f>'Дисциплины+ЗЕ'!C110</f>
        <v>0</v>
      </c>
      <c r="D127" s="72">
        <v>0</v>
      </c>
      <c r="E127" s="61">
        <f>'Дисциплины+ЗЕ'!D110</f>
        <v>0</v>
      </c>
      <c r="F127" s="62">
        <f>SUM(G127:N127)</f>
        <v>0</v>
      </c>
      <c r="G127" s="392"/>
      <c r="H127" s="393"/>
      <c r="I127" s="393"/>
      <c r="J127" s="393"/>
      <c r="K127" s="393"/>
      <c r="L127" s="393"/>
      <c r="M127" s="393"/>
      <c r="N127" s="393"/>
      <c r="O127" s="66">
        <f t="shared" si="79"/>
        <v>0</v>
      </c>
      <c r="P127" s="80">
        <f t="shared" si="80"/>
        <v>0</v>
      </c>
      <c r="Q127" s="80">
        <f t="shared" si="81"/>
        <v>0</v>
      </c>
      <c r="R127" s="80">
        <f t="shared" si="82"/>
        <v>0</v>
      </c>
      <c r="S127" s="80">
        <f t="shared" si="83"/>
        <v>0</v>
      </c>
      <c r="T127" s="80">
        <f t="shared" si="84"/>
        <v>0</v>
      </c>
      <c r="U127" s="80">
        <f t="shared" si="85"/>
        <v>0</v>
      </c>
      <c r="V127" s="62">
        <f t="shared" si="86"/>
        <v>0</v>
      </c>
      <c r="W127" s="217"/>
      <c r="X127" s="16"/>
      <c r="Y127" s="78"/>
      <c r="Z127" s="16"/>
      <c r="AA127" s="16"/>
      <c r="AB127" s="16"/>
      <c r="AC127" s="19"/>
      <c r="AD127" s="367"/>
      <c r="AE127" s="75"/>
      <c r="AF127" s="75"/>
      <c r="AG127" s="75"/>
      <c r="AH127" s="69">
        <f>IF(SUM(AD127:AG127)&gt;0,(G127*36-(SUMPRODUCT($AD$21:$AG$21,AD127:AG127)+(COUNTIF($BX127,"*1*")*36))),0)</f>
        <v>0</v>
      </c>
      <c r="AI127" s="368"/>
      <c r="AJ127" s="75"/>
      <c r="AK127" s="75"/>
      <c r="AL127" s="75"/>
      <c r="AM127" s="69">
        <f>IF(SUM(AI127:AL127)&gt;0,(H127*36-(SUMPRODUCT($AI$21:$AL$21,AI127:AL127)+(COUNTIF($BX127,"*2*")*36))),0)</f>
        <v>0</v>
      </c>
      <c r="AN127" s="368"/>
      <c r="AO127" s="75"/>
      <c r="AP127" s="75"/>
      <c r="AQ127" s="75"/>
      <c r="AR127" s="69">
        <f>IF(SUM(AN127:AQ127)&gt;0,(I127*36-(SUMPRODUCT($AN$21:$AQ$21,AN127:AQ127)+(COUNTIF($BX127,"*3*")*36))),0)</f>
        <v>0</v>
      </c>
      <c r="AS127" s="368"/>
      <c r="AT127" s="75"/>
      <c r="AU127" s="75"/>
      <c r="AV127" s="75"/>
      <c r="AW127" s="69">
        <f>IF(SUM(AS127:AV127)&gt;0,(J127*36-(SUMPRODUCT($AS$21:$AV$21,AS127:AV127)+(COUNTIF($BX127,"*4*")*36))),0)</f>
        <v>0</v>
      </c>
      <c r="AX127" s="368"/>
      <c r="AY127" s="75"/>
      <c r="AZ127" s="75"/>
      <c r="BA127" s="75"/>
      <c r="BB127" s="69">
        <f>IF(SUM(AX127:BA127)&gt;0,(K127*36-(SUMPRODUCT($AX$21:$BA$21,AX127:BA127)+(COUNTIF($BX127,"*5*")*36))),0)</f>
        <v>0</v>
      </c>
      <c r="BC127" s="368"/>
      <c r="BD127" s="75"/>
      <c r="BE127" s="75"/>
      <c r="BF127" s="75"/>
      <c r="BG127" s="69">
        <f>IF(SUM(BC127:BF127)&gt;0,(L127*36-(SUMPRODUCT($BC$21:$BF$21,BC127:BF127)+(COUNTIF($BX127,"*6*")*36))),0)</f>
        <v>0</v>
      </c>
      <c r="BH127" s="368"/>
      <c r="BI127" s="75"/>
      <c r="BJ127" s="75"/>
      <c r="BK127" s="75"/>
      <c r="BL127" s="69">
        <f>IF(SUM(BH127:BK127)&gt;0,(N127*36-(SUMPRODUCT(#REF!,BH127:BK127)+(COUNTIF($BX127,"*7*")*36))),0)</f>
        <v>0</v>
      </c>
      <c r="BM127" s="368"/>
      <c r="BN127" s="75"/>
      <c r="BO127" s="75"/>
      <c r="BP127" s="75"/>
      <c r="BQ127" s="69">
        <f>IF(SUM(BM127:BP127)&gt;0,(F127*36-(SUMPRODUCT(#REF!,BM127:BP127)+(COUNTIF($BX127,"*8*")*36))),0)</f>
        <v>0</v>
      </c>
      <c r="BR127" s="104"/>
      <c r="BS127" s="70"/>
      <c r="BT127" s="104"/>
      <c r="BU127" s="70"/>
      <c r="BV127" s="70"/>
      <c r="BW127" s="33"/>
      <c r="BX127" s="88" t="str">
        <f t="shared" si="73"/>
        <v>0,</v>
      </c>
      <c r="BY127" s="88" t="str">
        <f t="shared" si="74"/>
        <v>0,</v>
      </c>
      <c r="BZ127" s="88" t="str">
        <f t="shared" si="75"/>
        <v>0,</v>
      </c>
      <c r="CA127" s="88" t="str">
        <f t="shared" si="76"/>
        <v>0,</v>
      </c>
      <c r="CB127" s="88" t="str">
        <f t="shared" si="77"/>
        <v>0,</v>
      </c>
      <c r="CC127" s="88" t="str">
        <f t="shared" si="78"/>
        <v>0,</v>
      </c>
      <c r="CD127" s="26"/>
    </row>
    <row r="128" spans="1:82" s="7" customFormat="1" ht="12.75">
      <c r="A128" s="54" t="str">
        <f>'Дисциплины+ЗЕ'!A111</f>
        <v>3В</v>
      </c>
      <c r="B128" s="55">
        <f>'Дисциплины+ЗЕ'!B111</f>
        <v>22</v>
      </c>
      <c r="C128" s="299">
        <f>'Дисциплины+ЗЕ'!C111</f>
        <v>0</v>
      </c>
      <c r="D128" s="72">
        <v>0</v>
      </c>
      <c r="E128" s="61">
        <f>'Дисциплины+ЗЕ'!D111</f>
        <v>0</v>
      </c>
      <c r="F128" s="62">
        <f>SUM(G128:N128)</f>
        <v>0</v>
      </c>
      <c r="G128" s="392"/>
      <c r="H128" s="393"/>
      <c r="I128" s="393"/>
      <c r="J128" s="393"/>
      <c r="K128" s="393"/>
      <c r="L128" s="393"/>
      <c r="M128" s="393"/>
      <c r="N128" s="393"/>
      <c r="O128" s="66">
        <f>36*E128</f>
        <v>0</v>
      </c>
      <c r="P128" s="80">
        <f>SUM(R128:V128)</f>
        <v>0</v>
      </c>
      <c r="Q128" s="80">
        <f>SUM(R128:U128)</f>
        <v>0</v>
      </c>
      <c r="R128" s="80">
        <f t="shared" si="82"/>
        <v>0</v>
      </c>
      <c r="S128" s="80">
        <f t="shared" si="83"/>
        <v>0</v>
      </c>
      <c r="T128" s="80">
        <f t="shared" si="84"/>
        <v>0</v>
      </c>
      <c r="U128" s="80">
        <f t="shared" si="85"/>
        <v>0</v>
      </c>
      <c r="V128" s="62">
        <f t="shared" si="86"/>
        <v>0</v>
      </c>
      <c r="W128" s="217"/>
      <c r="X128" s="16"/>
      <c r="Y128" s="78"/>
      <c r="Z128" s="16"/>
      <c r="AA128" s="16"/>
      <c r="AB128" s="16"/>
      <c r="AC128" s="19"/>
      <c r="AD128" s="367"/>
      <c r="AE128" s="75"/>
      <c r="AF128" s="75"/>
      <c r="AG128" s="75"/>
      <c r="AH128" s="69">
        <f>IF(SUM(AD128:AG128)&gt;0,(G128*36-(SUMPRODUCT($AD$21:$AG$21,AD128:AG128)+(COUNTIF($BX128,"*1*")*36))),0)</f>
        <v>0</v>
      </c>
      <c r="AI128" s="368"/>
      <c r="AJ128" s="75"/>
      <c r="AK128" s="75"/>
      <c r="AL128" s="75"/>
      <c r="AM128" s="69">
        <f>IF(SUM(AI128:AL128)&gt;0,(H128*36-(SUMPRODUCT($AI$21:$AL$21,AI128:AL128)+(COUNTIF($BX128,"*2*")*36))),0)</f>
        <v>0</v>
      </c>
      <c r="AN128" s="368"/>
      <c r="AO128" s="75"/>
      <c r="AP128" s="75"/>
      <c r="AQ128" s="75"/>
      <c r="AR128" s="69">
        <f>IF(SUM(AN128:AQ128)&gt;0,(I128*36-(SUMPRODUCT($AN$21:$AQ$21,AN128:AQ128)+(COUNTIF($BX128,"*3*")*36))),0)</f>
        <v>0</v>
      </c>
      <c r="AS128" s="368"/>
      <c r="AT128" s="75"/>
      <c r="AU128" s="75"/>
      <c r="AV128" s="75"/>
      <c r="AW128" s="69">
        <f>IF(SUM(AS128:AV128)&gt;0,(J128*36-(SUMPRODUCT($AS$21:$AV$21,AS128:AV128)+(COUNTIF($BX128,"*4*")*36))),0)</f>
        <v>0</v>
      </c>
      <c r="AX128" s="368"/>
      <c r="AY128" s="75"/>
      <c r="AZ128" s="75"/>
      <c r="BA128" s="75"/>
      <c r="BB128" s="69">
        <f>IF(SUM(AX128:BA128)&gt;0,(K128*36-(SUMPRODUCT($AX$21:$BA$21,AX128:BA128)+(COUNTIF($BX128,"*5*")*36))),0)</f>
        <v>0</v>
      </c>
      <c r="BC128" s="368"/>
      <c r="BD128" s="75"/>
      <c r="BE128" s="75"/>
      <c r="BF128" s="75"/>
      <c r="BG128" s="69">
        <f>IF(SUM(BC128:BF128)&gt;0,(L128*36-(SUMPRODUCT($BC$21:$BF$21,BC128:BF128)+(COUNTIF($BX128,"*6*")*36))),0)</f>
        <v>0</v>
      </c>
      <c r="BH128" s="368"/>
      <c r="BI128" s="75"/>
      <c r="BJ128" s="75"/>
      <c r="BK128" s="75"/>
      <c r="BL128" s="69">
        <f>IF(SUM(BH128:BK128)&gt;0,(N128*36-(SUMPRODUCT(#REF!,BH128:BK128)+(COUNTIF($BX128,"*7*")*36))),0)</f>
        <v>0</v>
      </c>
      <c r="BM128" s="368"/>
      <c r="BN128" s="75"/>
      <c r="BO128" s="75"/>
      <c r="BP128" s="75"/>
      <c r="BQ128" s="69">
        <f>IF(SUM(BM128:BP128)&gt;0,(F128*36-(SUMPRODUCT(#REF!,BM128:BP128)+(COUNTIF($BX128,"*8*")*36))),0)</f>
        <v>0</v>
      </c>
      <c r="BR128" s="104"/>
      <c r="BS128" s="70"/>
      <c r="BT128" s="104"/>
      <c r="BU128" s="70"/>
      <c r="BV128" s="70"/>
      <c r="BW128" s="33"/>
      <c r="BX128" s="88" t="str">
        <f t="shared" si="73"/>
        <v>0,</v>
      </c>
      <c r="BY128" s="88" t="str">
        <f t="shared" si="74"/>
        <v>0,</v>
      </c>
      <c r="BZ128" s="88" t="str">
        <f t="shared" si="75"/>
        <v>0,</v>
      </c>
      <c r="CA128" s="88" t="str">
        <f t="shared" si="76"/>
        <v>0,</v>
      </c>
      <c r="CB128" s="88" t="str">
        <f t="shared" si="77"/>
        <v>0,</v>
      </c>
      <c r="CC128" s="88" t="str">
        <f t="shared" si="78"/>
        <v>0,</v>
      </c>
      <c r="CD128" s="26"/>
    </row>
    <row r="129" spans="1:82" s="7" customFormat="1" ht="12.75">
      <c r="A129" s="54" t="str">
        <f>'Дисциплины+ЗЕ'!A112</f>
        <v>3В</v>
      </c>
      <c r="B129" s="55">
        <f>'Дисциплины+ЗЕ'!B112</f>
        <v>23</v>
      </c>
      <c r="C129" s="299">
        <f>'Дисциплины+ЗЕ'!C112</f>
        <v>0</v>
      </c>
      <c r="D129" s="72">
        <v>0</v>
      </c>
      <c r="E129" s="61">
        <f>'Дисциплины+ЗЕ'!D112</f>
        <v>0</v>
      </c>
      <c r="F129" s="62">
        <f>SUM(G129:N129)</f>
        <v>0</v>
      </c>
      <c r="G129" s="392"/>
      <c r="H129" s="393"/>
      <c r="I129" s="393"/>
      <c r="J129" s="393"/>
      <c r="K129" s="393"/>
      <c r="L129" s="393"/>
      <c r="M129" s="393"/>
      <c r="N129" s="393"/>
      <c r="O129" s="66">
        <f t="shared" si="79"/>
        <v>0</v>
      </c>
      <c r="P129" s="80">
        <f t="shared" si="80"/>
        <v>0</v>
      </c>
      <c r="Q129" s="80">
        <f t="shared" si="81"/>
        <v>0</v>
      </c>
      <c r="R129" s="80">
        <f t="shared" si="82"/>
        <v>0</v>
      </c>
      <c r="S129" s="80">
        <f t="shared" si="83"/>
        <v>0</v>
      </c>
      <c r="T129" s="80">
        <f t="shared" si="84"/>
        <v>0</v>
      </c>
      <c r="U129" s="80">
        <f t="shared" si="85"/>
        <v>0</v>
      </c>
      <c r="V129" s="62">
        <f t="shared" si="86"/>
        <v>0</v>
      </c>
      <c r="W129" s="217"/>
      <c r="X129" s="16"/>
      <c r="Y129" s="78"/>
      <c r="Z129" s="16"/>
      <c r="AA129" s="16"/>
      <c r="AB129" s="16"/>
      <c r="AC129" s="19"/>
      <c r="AD129" s="367"/>
      <c r="AE129" s="75"/>
      <c r="AF129" s="75"/>
      <c r="AG129" s="75"/>
      <c r="AH129" s="69">
        <f>IF(SUM(AD129:AG129)&gt;0,(G129*36-(SUMPRODUCT($AD$21:$AG$21,AD129:AG129)+(COUNTIF($BX129,"*1*")*36))),0)</f>
        <v>0</v>
      </c>
      <c r="AI129" s="368"/>
      <c r="AJ129" s="75"/>
      <c r="AK129" s="75"/>
      <c r="AL129" s="75"/>
      <c r="AM129" s="69">
        <f>IF(SUM(AI129:AL129)&gt;0,(H129*36-(SUMPRODUCT($AI$21:$AL$21,AI129:AL129)+(COUNTIF($BX129,"*2*")*36))),0)</f>
        <v>0</v>
      </c>
      <c r="AN129" s="368"/>
      <c r="AO129" s="75"/>
      <c r="AP129" s="75"/>
      <c r="AQ129" s="75"/>
      <c r="AR129" s="69">
        <f>IF(SUM(AN129:AQ129)&gt;0,(I129*36-(SUMPRODUCT($AN$21:$AQ$21,AN129:AQ129)+(COUNTIF($BX129,"*3*")*36))),0)</f>
        <v>0</v>
      </c>
      <c r="AS129" s="368"/>
      <c r="AT129" s="75"/>
      <c r="AU129" s="75"/>
      <c r="AV129" s="75"/>
      <c r="AW129" s="69">
        <f>IF(SUM(AS129:AV129)&gt;0,(J129*36-(SUMPRODUCT($AS$21:$AV$21,AS129:AV129)+(COUNTIF($BX129,"*4*")*36))),0)</f>
        <v>0</v>
      </c>
      <c r="AX129" s="368"/>
      <c r="AY129" s="75"/>
      <c r="AZ129" s="75"/>
      <c r="BA129" s="75"/>
      <c r="BB129" s="69">
        <f>IF(SUM(AX129:BA129)&gt;0,(K129*36-(SUMPRODUCT($AX$21:$BA$21,AX129:BA129)+(COUNTIF($BX129,"*5*")*36))),0)</f>
        <v>0</v>
      </c>
      <c r="BC129" s="368"/>
      <c r="BD129" s="75"/>
      <c r="BE129" s="75"/>
      <c r="BF129" s="75"/>
      <c r="BG129" s="69">
        <f>IF(SUM(BC129:BF129)&gt;0,(L129*36-(SUMPRODUCT($BC$21:$BF$21,BC129:BF129)+(COUNTIF($BX129,"*6*")*36))),0)</f>
        <v>0</v>
      </c>
      <c r="BH129" s="368"/>
      <c r="BI129" s="75"/>
      <c r="BJ129" s="75"/>
      <c r="BK129" s="75"/>
      <c r="BL129" s="69">
        <f>IF(SUM(BH129:BK129)&gt;0,(N129*36-(SUMPRODUCT(#REF!,BH129:BK129)+(COUNTIF($BX129,"*7*")*36))),0)</f>
        <v>0</v>
      </c>
      <c r="BM129" s="368"/>
      <c r="BN129" s="75"/>
      <c r="BO129" s="75"/>
      <c r="BP129" s="75"/>
      <c r="BQ129" s="69">
        <f>IF(SUM(BM129:BP129)&gt;0,(F129*36-(SUMPRODUCT(#REF!,BM129:BP129)+(COUNTIF($BX129,"*8*")*36))),0)</f>
        <v>0</v>
      </c>
      <c r="BR129" s="104"/>
      <c r="BS129" s="70"/>
      <c r="BT129" s="104"/>
      <c r="BU129" s="70"/>
      <c r="BV129" s="70"/>
      <c r="BW129" s="33"/>
      <c r="BX129" s="88" t="str">
        <f t="shared" si="73"/>
        <v>0,</v>
      </c>
      <c r="BY129" s="88" t="str">
        <f t="shared" si="74"/>
        <v>0,</v>
      </c>
      <c r="BZ129" s="88" t="str">
        <f t="shared" si="75"/>
        <v>0,</v>
      </c>
      <c r="CA129" s="88" t="str">
        <f t="shared" si="76"/>
        <v>0,</v>
      </c>
      <c r="CB129" s="88" t="str">
        <f t="shared" si="77"/>
        <v>0,</v>
      </c>
      <c r="CC129" s="88" t="str">
        <f t="shared" si="78"/>
        <v>0,</v>
      </c>
      <c r="CD129" s="26"/>
    </row>
    <row r="130" spans="1:82" s="7" customFormat="1" ht="12.75">
      <c r="A130" s="54" t="str">
        <f>'Дисциплины+ЗЕ'!A113</f>
        <v>3В</v>
      </c>
      <c r="B130" s="55">
        <f>'Дисциплины+ЗЕ'!B113</f>
        <v>24</v>
      </c>
      <c r="C130" s="299">
        <f>'Дисциплины+ЗЕ'!C113</f>
        <v>0</v>
      </c>
      <c r="D130" s="72">
        <v>0</v>
      </c>
      <c r="E130" s="61">
        <f>'Дисциплины+ЗЕ'!D113</f>
        <v>0</v>
      </c>
      <c r="F130" s="62">
        <f>SUM(G130:N130)</f>
        <v>0</v>
      </c>
      <c r="G130" s="392"/>
      <c r="H130" s="393"/>
      <c r="I130" s="393"/>
      <c r="J130" s="393"/>
      <c r="K130" s="393"/>
      <c r="L130" s="393"/>
      <c r="M130" s="393"/>
      <c r="N130" s="393"/>
      <c r="O130" s="66">
        <f>36*E130</f>
        <v>0</v>
      </c>
      <c r="P130" s="80">
        <f>SUM(R130:V130)</f>
        <v>0</v>
      </c>
      <c r="Q130" s="80">
        <f>SUM(R130:U130)</f>
        <v>0</v>
      </c>
      <c r="R130" s="80">
        <f t="shared" si="82"/>
        <v>0</v>
      </c>
      <c r="S130" s="80">
        <f t="shared" si="83"/>
        <v>0</v>
      </c>
      <c r="T130" s="80">
        <f t="shared" si="84"/>
        <v>0</v>
      </c>
      <c r="U130" s="80">
        <f t="shared" si="85"/>
        <v>0</v>
      </c>
      <c r="V130" s="62">
        <f t="shared" si="86"/>
        <v>0</v>
      </c>
      <c r="W130" s="217"/>
      <c r="X130" s="16"/>
      <c r="Y130" s="78"/>
      <c r="Z130" s="16"/>
      <c r="AA130" s="16"/>
      <c r="AB130" s="16"/>
      <c r="AC130" s="19"/>
      <c r="AD130" s="367"/>
      <c r="AE130" s="75"/>
      <c r="AF130" s="75"/>
      <c r="AG130" s="75"/>
      <c r="AH130" s="69">
        <f>IF(SUM(AD130:AG130)&gt;0,(G130*36-(SUMPRODUCT($AD$21:$AG$21,AD130:AG130)+(COUNTIF($BX130,"*1*")*36))),0)</f>
        <v>0</v>
      </c>
      <c r="AI130" s="368"/>
      <c r="AJ130" s="75"/>
      <c r="AK130" s="75"/>
      <c r="AL130" s="75"/>
      <c r="AM130" s="69">
        <f>IF(SUM(AI130:AL130)&gt;0,(H130*36-(SUMPRODUCT($AI$21:$AL$21,AI130:AL130)+(COUNTIF($BX130,"*2*")*36))),0)</f>
        <v>0</v>
      </c>
      <c r="AN130" s="368"/>
      <c r="AO130" s="75"/>
      <c r="AP130" s="75"/>
      <c r="AQ130" s="75"/>
      <c r="AR130" s="69">
        <f>IF(SUM(AN130:AQ130)&gt;0,(I130*36-(SUMPRODUCT($AN$21:$AQ$21,AN130:AQ130)+(COUNTIF($BX130,"*3*")*36))),0)</f>
        <v>0</v>
      </c>
      <c r="AS130" s="368"/>
      <c r="AT130" s="75"/>
      <c r="AU130" s="75"/>
      <c r="AV130" s="75"/>
      <c r="AW130" s="69">
        <f>IF(SUM(AS130:AV130)&gt;0,(J130*36-(SUMPRODUCT($AS$21:$AV$21,AS130:AV130)+(COUNTIF($BX130,"*4*")*36))),0)</f>
        <v>0</v>
      </c>
      <c r="AX130" s="368"/>
      <c r="AY130" s="75"/>
      <c r="AZ130" s="75"/>
      <c r="BA130" s="75"/>
      <c r="BB130" s="69">
        <f>IF(SUM(AX130:BA130)&gt;0,(K130*36-(SUMPRODUCT($AX$21:$BA$21,AX130:BA130)+(COUNTIF($BX130,"*5*")*36))),0)</f>
        <v>0</v>
      </c>
      <c r="BC130" s="368"/>
      <c r="BD130" s="75"/>
      <c r="BE130" s="75"/>
      <c r="BF130" s="75"/>
      <c r="BG130" s="69">
        <f>IF(SUM(BC130:BF130)&gt;0,(L130*36-(SUMPRODUCT($BC$21:$BF$21,BC130:BF130)+(COUNTIF($BX130,"*6*")*36))),0)</f>
        <v>0</v>
      </c>
      <c r="BH130" s="368"/>
      <c r="BI130" s="75"/>
      <c r="BJ130" s="75"/>
      <c r="BK130" s="75"/>
      <c r="BL130" s="69">
        <f>IF(SUM(BH130:BK130)&gt;0,(N130*36-(SUMPRODUCT(#REF!,BH130:BK130)+(COUNTIF($BX130,"*7*")*36))),0)</f>
        <v>0</v>
      </c>
      <c r="BM130" s="368"/>
      <c r="BN130" s="75"/>
      <c r="BO130" s="75"/>
      <c r="BP130" s="75"/>
      <c r="BQ130" s="69">
        <f>IF(SUM(BM130:BP130)&gt;0,(F130*36-(SUMPRODUCT(#REF!,BM130:BP130)+(COUNTIF($BX130,"*8*")*36))),0)</f>
        <v>0</v>
      </c>
      <c r="BR130" s="104"/>
      <c r="BS130" s="70"/>
      <c r="BT130" s="104"/>
      <c r="BU130" s="70"/>
      <c r="BV130" s="70"/>
      <c r="BW130" s="33"/>
      <c r="BX130" s="88" t="str">
        <f t="shared" si="73"/>
        <v>0,</v>
      </c>
      <c r="BY130" s="88" t="str">
        <f t="shared" si="74"/>
        <v>0,</v>
      </c>
      <c r="BZ130" s="88" t="str">
        <f t="shared" si="75"/>
        <v>0,</v>
      </c>
      <c r="CA130" s="88" t="str">
        <f t="shared" si="76"/>
        <v>0,</v>
      </c>
      <c r="CB130" s="88" t="str">
        <f t="shared" si="77"/>
        <v>0,</v>
      </c>
      <c r="CC130" s="88" t="str">
        <f t="shared" si="78"/>
        <v>0,</v>
      </c>
      <c r="CD130" s="26"/>
    </row>
    <row r="131" spans="1:82" s="7" customFormat="1" ht="12.75">
      <c r="A131" s="54" t="str">
        <f>'Дисциплины+ЗЕ'!A114</f>
        <v>3В</v>
      </c>
      <c r="B131" s="55">
        <f>'Дисциплины+ЗЕ'!B114</f>
        <v>25</v>
      </c>
      <c r="C131" s="299">
        <f>'Дисциплины+ЗЕ'!C114</f>
        <v>0</v>
      </c>
      <c r="D131" s="72">
        <v>0</v>
      </c>
      <c r="E131" s="61">
        <f>'Дисциплины+ЗЕ'!D114</f>
        <v>0</v>
      </c>
      <c r="F131" s="62">
        <f>SUM(G131:N131)</f>
        <v>0</v>
      </c>
      <c r="G131" s="392"/>
      <c r="H131" s="393"/>
      <c r="I131" s="393"/>
      <c r="J131" s="393"/>
      <c r="K131" s="393"/>
      <c r="L131" s="393"/>
      <c r="M131" s="393"/>
      <c r="N131" s="393"/>
      <c r="O131" s="66">
        <f t="shared" si="79"/>
        <v>0</v>
      </c>
      <c r="P131" s="80">
        <f t="shared" si="80"/>
        <v>0</v>
      </c>
      <c r="Q131" s="80">
        <f t="shared" si="81"/>
        <v>0</v>
      </c>
      <c r="R131" s="80">
        <f t="shared" si="82"/>
        <v>0</v>
      </c>
      <c r="S131" s="80">
        <f t="shared" si="83"/>
        <v>0</v>
      </c>
      <c r="T131" s="80">
        <f t="shared" si="84"/>
        <v>0</v>
      </c>
      <c r="U131" s="80">
        <f t="shared" si="85"/>
        <v>0</v>
      </c>
      <c r="V131" s="62">
        <f t="shared" si="86"/>
        <v>0</v>
      </c>
      <c r="W131" s="217"/>
      <c r="X131" s="16"/>
      <c r="Y131" s="78"/>
      <c r="Z131" s="16"/>
      <c r="AA131" s="16"/>
      <c r="AB131" s="16"/>
      <c r="AC131" s="19"/>
      <c r="AD131" s="367"/>
      <c r="AE131" s="75"/>
      <c r="AF131" s="75"/>
      <c r="AG131" s="75"/>
      <c r="AH131" s="69">
        <f>IF(SUM(AD131:AG131)&gt;0,(G131*36-(SUMPRODUCT($AD$21:$AG$21,AD131:AG131)+(COUNTIF($BX131,"*1*")*36))),0)</f>
        <v>0</v>
      </c>
      <c r="AI131" s="368"/>
      <c r="AJ131" s="75"/>
      <c r="AK131" s="75"/>
      <c r="AL131" s="75"/>
      <c r="AM131" s="69">
        <f>IF(SUM(AI131:AL131)&gt;0,(H131*36-(SUMPRODUCT($AI$21:$AL$21,AI131:AL131)+(COUNTIF($BX131,"*2*")*36))),0)</f>
        <v>0</v>
      </c>
      <c r="AN131" s="368"/>
      <c r="AO131" s="75"/>
      <c r="AP131" s="75"/>
      <c r="AQ131" s="75"/>
      <c r="AR131" s="69">
        <f>IF(SUM(AN131:AQ131)&gt;0,(I131*36-(SUMPRODUCT($AN$21:$AQ$21,AN131:AQ131)+(COUNTIF($BX131,"*3*")*36))),0)</f>
        <v>0</v>
      </c>
      <c r="AS131" s="368"/>
      <c r="AT131" s="75"/>
      <c r="AU131" s="75"/>
      <c r="AV131" s="75"/>
      <c r="AW131" s="69">
        <f>IF(SUM(AS131:AV131)&gt;0,(J131*36-(SUMPRODUCT($AS$21:$AV$21,AS131:AV131)+(COUNTIF($BX131,"*4*")*36))),0)</f>
        <v>0</v>
      </c>
      <c r="AX131" s="368"/>
      <c r="AY131" s="75"/>
      <c r="AZ131" s="75"/>
      <c r="BA131" s="75"/>
      <c r="BB131" s="69">
        <f>IF(SUM(AX131:BA131)&gt;0,(K131*36-(SUMPRODUCT($AX$21:$BA$21,AX131:BA131)+(COUNTIF($BX131,"*5*")*36))),0)</f>
        <v>0</v>
      </c>
      <c r="BC131" s="368"/>
      <c r="BD131" s="75"/>
      <c r="BE131" s="75"/>
      <c r="BF131" s="75"/>
      <c r="BG131" s="69">
        <f>IF(SUM(BC131:BF131)&gt;0,(L131*36-(SUMPRODUCT($BC$21:$BF$21,BC131:BF131)+(COUNTIF($BX131,"*6*")*36))),0)</f>
        <v>0</v>
      </c>
      <c r="BH131" s="368"/>
      <c r="BI131" s="75"/>
      <c r="BJ131" s="75"/>
      <c r="BK131" s="75"/>
      <c r="BL131" s="69">
        <f>IF(SUM(BH131:BK131)&gt;0,(N131*36-(SUMPRODUCT(#REF!,BH131:BK131)+(COUNTIF($BX131,"*7*")*36))),0)</f>
        <v>0</v>
      </c>
      <c r="BM131" s="368"/>
      <c r="BN131" s="75"/>
      <c r="BO131" s="75"/>
      <c r="BP131" s="75"/>
      <c r="BQ131" s="69">
        <f>IF(SUM(BM131:BP131)&gt;0,(F131*36-(SUMPRODUCT(#REF!,BM131:BP131)+(COUNTIF($BX131,"*8*")*36))),0)</f>
        <v>0</v>
      </c>
      <c r="BR131" s="104"/>
      <c r="BS131" s="70"/>
      <c r="BT131" s="104"/>
      <c r="BU131" s="70"/>
      <c r="BV131" s="70"/>
      <c r="BW131" s="33"/>
      <c r="BX131" s="88" t="str">
        <f t="shared" si="73"/>
        <v>0,</v>
      </c>
      <c r="BY131" s="88" t="str">
        <f t="shared" si="74"/>
        <v>0,</v>
      </c>
      <c r="BZ131" s="88" t="str">
        <f t="shared" si="75"/>
        <v>0,</v>
      </c>
      <c r="CA131" s="88" t="str">
        <f t="shared" si="76"/>
        <v>0,</v>
      </c>
      <c r="CB131" s="88" t="str">
        <f t="shared" si="77"/>
        <v>0,</v>
      </c>
      <c r="CC131" s="88" t="str">
        <f t="shared" si="78"/>
        <v>0,</v>
      </c>
      <c r="CD131" s="26"/>
    </row>
    <row r="132" spans="1:81" ht="12.75">
      <c r="A132" s="343" t="str">
        <f>'Дисциплины+ЗЕ'!A115</f>
        <v>4.Ф</v>
      </c>
      <c r="B132" s="56">
        <f>'Дисциплины+ЗЕ'!B115</f>
        <v>0</v>
      </c>
      <c r="C132" s="300" t="str">
        <f>'Дисциплины+ЗЕ'!C115</f>
        <v>4. Физическая культура</v>
      </c>
      <c r="D132" s="17"/>
      <c r="E132" s="63">
        <f>'Дисциплины+ЗЕ'!D115</f>
        <v>2</v>
      </c>
      <c r="F132" s="83">
        <f>SUBTOTAL(9,F133)</f>
        <v>2</v>
      </c>
      <c r="G132" s="67">
        <f aca="true" t="shared" si="90" ref="G132:V132">SUBTOTAL(9,G133)</f>
        <v>0</v>
      </c>
      <c r="H132" s="79">
        <f t="shared" si="90"/>
        <v>0</v>
      </c>
      <c r="I132" s="79">
        <f t="shared" si="90"/>
        <v>0</v>
      </c>
      <c r="J132" s="79">
        <f t="shared" si="90"/>
        <v>0</v>
      </c>
      <c r="K132" s="79">
        <f t="shared" si="90"/>
        <v>0</v>
      </c>
      <c r="L132" s="79">
        <f t="shared" si="90"/>
        <v>2</v>
      </c>
      <c r="M132" s="79"/>
      <c r="N132" s="79"/>
      <c r="O132" s="67">
        <f t="shared" si="90"/>
        <v>400</v>
      </c>
      <c r="P132" s="79">
        <f>SUBTOTAL(9,P133)</f>
        <v>400</v>
      </c>
      <c r="Q132" s="79">
        <f t="shared" si="90"/>
        <v>10</v>
      </c>
      <c r="R132" s="79">
        <f t="shared" si="90"/>
        <v>0</v>
      </c>
      <c r="S132" s="79">
        <f t="shared" si="90"/>
        <v>10</v>
      </c>
      <c r="T132" s="79">
        <f t="shared" si="90"/>
        <v>0</v>
      </c>
      <c r="U132" s="79">
        <f t="shared" si="90"/>
        <v>0</v>
      </c>
      <c r="V132" s="83">
        <f t="shared" si="90"/>
        <v>390</v>
      </c>
      <c r="W132" s="216"/>
      <c r="X132" s="223"/>
      <c r="Y132" s="223"/>
      <c r="Z132" s="223"/>
      <c r="AA132" s="223"/>
      <c r="AB132" s="223"/>
      <c r="AC132" s="18"/>
      <c r="AD132" s="369"/>
      <c r="AE132" s="370"/>
      <c r="AF132" s="370"/>
      <c r="AG132" s="370"/>
      <c r="AH132" s="371"/>
      <c r="AI132" s="372"/>
      <c r="AJ132" s="370"/>
      <c r="AK132" s="370"/>
      <c r="AL132" s="370"/>
      <c r="AM132" s="371"/>
      <c r="AN132" s="372"/>
      <c r="AO132" s="370"/>
      <c r="AP132" s="370"/>
      <c r="AQ132" s="370"/>
      <c r="AR132" s="371"/>
      <c r="AS132" s="372"/>
      <c r="AT132" s="370"/>
      <c r="AU132" s="370"/>
      <c r="AV132" s="370"/>
      <c r="AW132" s="371"/>
      <c r="AX132" s="372"/>
      <c r="AY132" s="370"/>
      <c r="AZ132" s="370"/>
      <c r="BA132" s="370"/>
      <c r="BB132" s="371"/>
      <c r="BC132" s="372"/>
      <c r="BD132" s="370"/>
      <c r="BE132" s="370"/>
      <c r="BF132" s="370"/>
      <c r="BG132" s="371"/>
      <c r="BH132" s="372"/>
      <c r="BI132" s="370"/>
      <c r="BJ132" s="370"/>
      <c r="BK132" s="370"/>
      <c r="BL132" s="371"/>
      <c r="BM132" s="372"/>
      <c r="BN132" s="370"/>
      <c r="BO132" s="370"/>
      <c r="BP132" s="370"/>
      <c r="BQ132" s="371"/>
      <c r="BR132" s="251"/>
      <c r="BT132" s="251"/>
      <c r="BW132" s="33"/>
      <c r="BX132" s="88" t="str">
        <f t="shared" si="73"/>
        <v>0,</v>
      </c>
      <c r="BY132" s="88" t="str">
        <f t="shared" si="74"/>
        <v>0,</v>
      </c>
      <c r="BZ132" s="88" t="str">
        <f t="shared" si="75"/>
        <v>0,</v>
      </c>
      <c r="CA132" s="88" t="str">
        <f t="shared" si="76"/>
        <v>0,</v>
      </c>
      <c r="CB132" s="88" t="str">
        <f t="shared" si="77"/>
        <v>0,</v>
      </c>
      <c r="CC132" s="88" t="str">
        <f t="shared" si="78"/>
        <v>0,</v>
      </c>
    </row>
    <row r="133" spans="1:81" ht="12.75">
      <c r="A133" s="54" t="str">
        <f>'Дисциплины+ЗЕ'!A116</f>
        <v>4Б</v>
      </c>
      <c r="B133" s="55">
        <f>'Дисциплины+ЗЕ'!B116</f>
        <v>1</v>
      </c>
      <c r="C133" s="299" t="str">
        <f>'Дисциплины+ЗЕ'!C116</f>
        <v>Физическая культура</v>
      </c>
      <c r="D133" s="72">
        <v>0</v>
      </c>
      <c r="E133" s="61">
        <f>'Дисциплины+ЗЕ'!D116</f>
        <v>2</v>
      </c>
      <c r="F133" s="62">
        <f>ROUND(P133/200,0)</f>
        <v>2</v>
      </c>
      <c r="G133" s="392"/>
      <c r="H133" s="393"/>
      <c r="I133" s="393"/>
      <c r="J133" s="393"/>
      <c r="K133" s="393"/>
      <c r="L133" s="393">
        <v>2</v>
      </c>
      <c r="M133" s="393"/>
      <c r="N133" s="393"/>
      <c r="O133" s="66">
        <f>200*E133</f>
        <v>400</v>
      </c>
      <c r="P133" s="80">
        <f>SUM(R133:V133)</f>
        <v>400</v>
      </c>
      <c r="Q133" s="80">
        <f>SUM(R133:U133)</f>
        <v>10</v>
      </c>
      <c r="R133" s="80">
        <f>AD133*$AD$21+AI133*$AI$21+AN133*$AN$21+AS133*$AS$21+AX133*$AX$21+BC133*$BC$21</f>
        <v>0</v>
      </c>
      <c r="S133" s="80">
        <v>10</v>
      </c>
      <c r="T133" s="80">
        <f>AF133*$AD$21+AK133*$AI$21+AP133*$AN$21+AU133*$AS$21+AZ133*$AX$21+BE133*$BC$21</f>
        <v>0</v>
      </c>
      <c r="U133" s="80">
        <f>AG133*$AD$21+AL133*$AI$21+AQ133*$AN$21+AV133*$AS$21+BA133*$AX$21+BF133*$BC$21</f>
        <v>0</v>
      </c>
      <c r="V133" s="62">
        <f>AH133+AM133+AR133+AW133+BB133+BG133+LEN(SUBSTITUTE(SUBSTITUTE(SUBSTITUTE(SUBSTITUTE(SUBSTITUTE(W133,"0",""),".","")," ",""),",",""),";",""))*36</f>
        <v>390</v>
      </c>
      <c r="W133" s="217"/>
      <c r="X133" s="16">
        <v>6</v>
      </c>
      <c r="Y133" s="78"/>
      <c r="Z133" s="16"/>
      <c r="AA133" s="16"/>
      <c r="AB133" s="16"/>
      <c r="AC133" s="19"/>
      <c r="AD133" s="221"/>
      <c r="AE133" s="28"/>
      <c r="AF133" s="28"/>
      <c r="AG133" s="28"/>
      <c r="AH133" s="69"/>
      <c r="AI133" s="74"/>
      <c r="AJ133" s="28"/>
      <c r="AK133" s="28"/>
      <c r="AL133" s="28"/>
      <c r="AM133" s="69"/>
      <c r="AN133" s="74"/>
      <c r="AO133" s="28"/>
      <c r="AP133" s="28"/>
      <c r="AQ133" s="28"/>
      <c r="AR133" s="69"/>
      <c r="AS133" s="74"/>
      <c r="AT133" s="28"/>
      <c r="AU133" s="28"/>
      <c r="AV133" s="28"/>
      <c r="AW133" s="69"/>
      <c r="AX133" s="74"/>
      <c r="AY133" s="28"/>
      <c r="AZ133" s="28"/>
      <c r="BA133" s="28"/>
      <c r="BB133" s="69"/>
      <c r="BC133" s="74"/>
      <c r="BD133" s="28">
        <v>10</v>
      </c>
      <c r="BE133" s="28"/>
      <c r="BF133" s="28"/>
      <c r="BG133" s="69">
        <v>390</v>
      </c>
      <c r="BH133" s="74"/>
      <c r="BI133" s="28"/>
      <c r="BJ133" s="28"/>
      <c r="BK133" s="28"/>
      <c r="BL133" s="69"/>
      <c r="BM133" s="74"/>
      <c r="BN133" s="28"/>
      <c r="BO133" s="28"/>
      <c r="BP133" s="28"/>
      <c r="BQ133" s="69"/>
      <c r="BR133" s="103"/>
      <c r="BT133" s="103"/>
      <c r="BW133" s="33"/>
      <c r="BX133" s="88" t="str">
        <f t="shared" si="73"/>
        <v>0,</v>
      </c>
      <c r="BY133" s="88" t="str">
        <f t="shared" si="74"/>
        <v>6,</v>
      </c>
      <c r="BZ133" s="88" t="str">
        <f t="shared" si="75"/>
        <v>0,</v>
      </c>
      <c r="CA133" s="88" t="str">
        <f t="shared" si="76"/>
        <v>0,</v>
      </c>
      <c r="CB133" s="88" t="str">
        <f t="shared" si="77"/>
        <v>0,</v>
      </c>
      <c r="CC133" s="88" t="str">
        <f t="shared" si="78"/>
        <v>0,</v>
      </c>
    </row>
    <row r="134" spans="1:81" ht="10.5" customHeight="1">
      <c r="A134" s="343" t="str">
        <f>'Дисциплины+ЗЕ'!A117</f>
        <v>5.Пр</v>
      </c>
      <c r="B134" s="56">
        <f>'Дисциплины+ЗЕ'!B117</f>
        <v>0</v>
      </c>
      <c r="C134" s="300" t="str">
        <f>'Дисциплины+ЗЕ'!C117</f>
        <v>5. Учебная и производственная практики</v>
      </c>
      <c r="D134" s="17"/>
      <c r="E134" s="63">
        <f>'Дисциплины+ЗЕ'!D117</f>
        <v>8</v>
      </c>
      <c r="F134" s="83">
        <f aca="true" t="shared" si="91" ref="F134:V134">SUBTOTAL(9,F135:F139)</f>
        <v>8</v>
      </c>
      <c r="G134" s="67">
        <f t="shared" si="91"/>
        <v>0</v>
      </c>
      <c r="H134" s="79">
        <f t="shared" si="91"/>
        <v>2</v>
      </c>
      <c r="I134" s="79">
        <f t="shared" si="91"/>
        <v>0</v>
      </c>
      <c r="J134" s="79">
        <f t="shared" si="91"/>
        <v>3</v>
      </c>
      <c r="K134" s="79">
        <f t="shared" si="91"/>
        <v>0</v>
      </c>
      <c r="L134" s="79">
        <f t="shared" si="91"/>
        <v>3</v>
      </c>
      <c r="M134" s="79"/>
      <c r="N134" s="79"/>
      <c r="O134" s="67">
        <f t="shared" si="91"/>
        <v>288</v>
      </c>
      <c r="P134" s="79">
        <f t="shared" si="91"/>
        <v>288</v>
      </c>
      <c r="Q134" s="79">
        <f t="shared" si="91"/>
        <v>0</v>
      </c>
      <c r="R134" s="79">
        <f t="shared" si="91"/>
        <v>0</v>
      </c>
      <c r="S134" s="79">
        <f t="shared" si="91"/>
        <v>0</v>
      </c>
      <c r="T134" s="79">
        <f t="shared" si="91"/>
        <v>0</v>
      </c>
      <c r="U134" s="79">
        <f t="shared" si="91"/>
        <v>0</v>
      </c>
      <c r="V134" s="83">
        <f t="shared" si="91"/>
        <v>288</v>
      </c>
      <c r="W134" s="216"/>
      <c r="X134" s="223"/>
      <c r="Y134" s="223"/>
      <c r="Z134" s="223"/>
      <c r="AA134" s="223"/>
      <c r="AB134" s="223"/>
      <c r="AC134" s="18"/>
      <c r="AD134" s="369"/>
      <c r="AE134" s="370"/>
      <c r="AF134" s="370"/>
      <c r="AG134" s="370"/>
      <c r="AH134" s="371"/>
      <c r="AI134" s="372"/>
      <c r="AJ134" s="370"/>
      <c r="AK134" s="370"/>
      <c r="AL134" s="370"/>
      <c r="AM134" s="371"/>
      <c r="AN134" s="372"/>
      <c r="AO134" s="370"/>
      <c r="AP134" s="370"/>
      <c r="AQ134" s="370"/>
      <c r="AR134" s="371"/>
      <c r="AS134" s="372"/>
      <c r="AT134" s="370"/>
      <c r="AU134" s="370"/>
      <c r="AV134" s="370"/>
      <c r="AW134" s="371"/>
      <c r="AX134" s="372"/>
      <c r="AY134" s="370"/>
      <c r="AZ134" s="370"/>
      <c r="BA134" s="370"/>
      <c r="BB134" s="371"/>
      <c r="BC134" s="372"/>
      <c r="BD134" s="370"/>
      <c r="BE134" s="370"/>
      <c r="BF134" s="370"/>
      <c r="BG134" s="371"/>
      <c r="BH134" s="372"/>
      <c r="BI134" s="370"/>
      <c r="BJ134" s="370"/>
      <c r="BK134" s="370"/>
      <c r="BL134" s="371"/>
      <c r="BM134" s="372"/>
      <c r="BN134" s="370"/>
      <c r="BO134" s="370"/>
      <c r="BP134" s="370"/>
      <c r="BQ134" s="371"/>
      <c r="BR134" s="251"/>
      <c r="BT134" s="251"/>
      <c r="BW134" s="33"/>
      <c r="BX134" s="88" t="str">
        <f t="shared" si="73"/>
        <v>0,</v>
      </c>
      <c r="BY134" s="88" t="str">
        <f t="shared" si="74"/>
        <v>0,</v>
      </c>
      <c r="BZ134" s="88" t="str">
        <f t="shared" si="75"/>
        <v>0,</v>
      </c>
      <c r="CA134" s="88" t="str">
        <f t="shared" si="76"/>
        <v>0,</v>
      </c>
      <c r="CB134" s="88" t="str">
        <f t="shared" si="77"/>
        <v>0,</v>
      </c>
      <c r="CC134" s="88" t="str">
        <f t="shared" si="78"/>
        <v>0,</v>
      </c>
    </row>
    <row r="135" spans="1:81" ht="12.75">
      <c r="A135" s="54" t="str">
        <f>'Дисциплины+ЗЕ'!A118</f>
        <v>5Б</v>
      </c>
      <c r="B135" s="55">
        <f>'Дисциплины+ЗЕ'!B118</f>
        <v>1</v>
      </c>
      <c r="C135" s="299" t="str">
        <f>'Дисциплины+ЗЕ'!C118</f>
        <v>Учебная практика</v>
      </c>
      <c r="D135" s="72">
        <v>0</v>
      </c>
      <c r="E135" s="61">
        <f>'Дисциплины+ЗЕ'!D118</f>
        <v>2</v>
      </c>
      <c r="F135" s="62">
        <f>SUM(G135:N135)</f>
        <v>2</v>
      </c>
      <c r="G135" s="392"/>
      <c r="H135" s="393">
        <v>2</v>
      </c>
      <c r="I135" s="393"/>
      <c r="J135" s="393"/>
      <c r="K135" s="393"/>
      <c r="L135" s="393"/>
      <c r="M135" s="393"/>
      <c r="N135" s="393"/>
      <c r="O135" s="66">
        <f>36*E135</f>
        <v>72</v>
      </c>
      <c r="P135" s="80">
        <f>SUM(R135:V135)</f>
        <v>72</v>
      </c>
      <c r="Q135" s="80">
        <f>SUM(R135:U135)</f>
        <v>0</v>
      </c>
      <c r="R135" s="80">
        <f>AD135*$AD$21+AI135*$AI$21+AN135*$AN$21+AS135*$AS$21+AX135*$AX$21+BC135*$BC$21+BH135*$BH$21+BM135*$BM$21</f>
        <v>0</v>
      </c>
      <c r="S135" s="80">
        <f>AE135*$AD$21+AJ135*$AI$21+AO135*$AN$21+AT135*$AS$21+AY135*$AX$21+BD135*$BC$21+BI135*$BH$21+BN135*$BM$21</f>
        <v>0</v>
      </c>
      <c r="T135" s="80">
        <f>AF135*$AD$21+AK135*$AI$21+AP135*$AN$21+AU135*$AS$21+AZ135*$AX$21+BE135*$BC$21</f>
        <v>0</v>
      </c>
      <c r="U135" s="80">
        <f>AG135*$AD$21+AL135*$AI$21+AQ135*$AN$21+AV135*$AS$21+BA135*$AX$21+BF135*$BC$21+BK135*$BH$21+BP135*$BM$21</f>
        <v>0</v>
      </c>
      <c r="V135" s="62">
        <f>AH135+AM135+AR135+AW135+BB135+BG135+BL135+BQ135+LEN(SUBSTITUTE(SUBSTITUTE(SUBSTITUTE(SUBSTITUTE(SUBSTITUTE(W135,"0",""),".","")," ",""),",",""),";",""))*36</f>
        <v>72</v>
      </c>
      <c r="W135" s="593"/>
      <c r="X135" s="590"/>
      <c r="Y135" s="591">
        <v>2</v>
      </c>
      <c r="Z135" s="590"/>
      <c r="AA135" s="16"/>
      <c r="AB135" s="16"/>
      <c r="AC135" s="19"/>
      <c r="AD135" s="221"/>
      <c r="AE135" s="28"/>
      <c r="AF135" s="28"/>
      <c r="AG135" s="28"/>
      <c r="AH135" s="69">
        <f>G135*36-(SUMPRODUCT($AN$21:$AQ$21,AD135:AG135)+(COUNTIF($BX135,"*1*")*36))</f>
        <v>0</v>
      </c>
      <c r="AI135" s="74"/>
      <c r="AJ135" s="28"/>
      <c r="AK135" s="28"/>
      <c r="AL135" s="28"/>
      <c r="AM135" s="69">
        <f>H135*36-(SUMPRODUCT($AN$21:$AQ$21,AI135:AL135)+(COUNTIF($BX135,"*2*")*36))</f>
        <v>72</v>
      </c>
      <c r="AN135" s="74"/>
      <c r="AO135" s="28"/>
      <c r="AP135" s="28"/>
      <c r="AQ135" s="28"/>
      <c r="AR135" s="69">
        <f>I135*36-(SUMPRODUCT($AN$21:$AQ$21,AN135:AQ135)+(COUNTIF($BX135,"*3*")*36))</f>
        <v>0</v>
      </c>
      <c r="AS135" s="74"/>
      <c r="AT135" s="28"/>
      <c r="AU135" s="28"/>
      <c r="AV135" s="28"/>
      <c r="AW135" s="69">
        <f>J135*36-(SUMPRODUCT($AN$21:$AQ$21,AS135:AV135)+(COUNTIF($BX135,"*4*")*36))</f>
        <v>0</v>
      </c>
      <c r="AX135" s="74"/>
      <c r="AY135" s="28"/>
      <c r="AZ135" s="28"/>
      <c r="BA135" s="28"/>
      <c r="BB135" s="69">
        <f>K135*36-(SUMPRODUCT($AN$21:$AQ$21,AX135:BA135)+(COUNTIF($BX135,"*5*")*36))</f>
        <v>0</v>
      </c>
      <c r="BC135" s="74"/>
      <c r="BD135" s="28"/>
      <c r="BE135" s="28"/>
      <c r="BF135" s="28"/>
      <c r="BG135" s="69">
        <f>L135*36-(SUMPRODUCT($AN$21:$AQ$21,BC135:BF135)+(COUNTIF($BX135,"*6*")*36))</f>
        <v>0</v>
      </c>
      <c r="BH135" s="74"/>
      <c r="BI135" s="28"/>
      <c r="BJ135" s="28"/>
      <c r="BK135" s="28"/>
      <c r="BL135" s="69">
        <f>M135*36-(SUMPRODUCT($AN$21:$AQ$21,BH135:BK135)+(COUNTIF($BX135,"*7*")*36))</f>
        <v>0</v>
      </c>
      <c r="BM135" s="74"/>
      <c r="BN135" s="28"/>
      <c r="BO135" s="28"/>
      <c r="BP135" s="28"/>
      <c r="BQ135" s="69">
        <f>N135*36-(SUMPRODUCT($AN$21:$AQ$21,BM135:BP135)+(COUNTIF($BX135,"*8*")*36))</f>
        <v>0</v>
      </c>
      <c r="BR135" s="103"/>
      <c r="BT135" s="103"/>
      <c r="BW135" s="33"/>
      <c r="BX135" s="88" t="str">
        <f t="shared" si="73"/>
        <v>0,</v>
      </c>
      <c r="BY135" s="88" t="str">
        <f t="shared" si="74"/>
        <v>0,</v>
      </c>
      <c r="BZ135" s="88" t="str">
        <f t="shared" si="75"/>
        <v>2,</v>
      </c>
      <c r="CA135" s="88" t="str">
        <f t="shared" si="76"/>
        <v>0,</v>
      </c>
      <c r="CB135" s="88" t="str">
        <f t="shared" si="77"/>
        <v>0,</v>
      </c>
      <c r="CC135" s="88" t="str">
        <f t="shared" si="78"/>
        <v>0,</v>
      </c>
    </row>
    <row r="136" spans="1:81" ht="12.75">
      <c r="A136" s="54" t="str">
        <f>'Дисциплины+ЗЕ'!A119</f>
        <v>5Б</v>
      </c>
      <c r="B136" s="55">
        <f>'Дисциплины+ЗЕ'!B119</f>
        <v>2</v>
      </c>
      <c r="C136" s="365" t="str">
        <f>'Дисциплины+ЗЕ'!C119</f>
        <v>Производственная практика</v>
      </c>
      <c r="D136" s="72">
        <v>0</v>
      </c>
      <c r="E136" s="61">
        <f>'Дисциплины+ЗЕ'!D119</f>
        <v>6</v>
      </c>
      <c r="F136" s="62">
        <f>SUM(G136:N136)</f>
        <v>6</v>
      </c>
      <c r="G136" s="392"/>
      <c r="H136" s="393"/>
      <c r="I136" s="393"/>
      <c r="J136" s="393">
        <v>3</v>
      </c>
      <c r="K136" s="393"/>
      <c r="L136" s="393">
        <v>3</v>
      </c>
      <c r="M136" s="393"/>
      <c r="N136" s="393"/>
      <c r="O136" s="66">
        <f>36*E136</f>
        <v>216</v>
      </c>
      <c r="P136" s="80">
        <f>SUM(R136:V136)</f>
        <v>216</v>
      </c>
      <c r="Q136" s="80">
        <f>SUM(R136:U136)</f>
        <v>0</v>
      </c>
      <c r="R136" s="80">
        <f>AD136*$AD$21+AI136*$AI$21+AN136*$AN$21+AS136*$AS$21+AX136*$AX$21+BC136*$BC$21+BH136*$BH$21+BM136*$BM$21</f>
        <v>0</v>
      </c>
      <c r="S136" s="80">
        <f>AE136*$AD$21+AJ136*$AI$21+AO136*$AN$21+AT136*$AS$21+AY136*$AX$21+BD136*$BC$21+BI136*$BH$21+BN136*$BM$21</f>
        <v>0</v>
      </c>
      <c r="T136" s="80">
        <f>AF136*$AD$21+AK136*$AI$21+AP136*$AN$21+AU136*$AS$21+AZ136*$AX$21+BE136*$BC$21</f>
        <v>0</v>
      </c>
      <c r="U136" s="80">
        <f>AG136*$AD$21+AL136*$AI$21+AQ136*$AN$21+AV136*$AS$21+BA136*$AX$21+BF136*$BC$21+BK136*$BH$21+BP136*$BM$21</f>
        <v>0</v>
      </c>
      <c r="V136" s="62">
        <f>AH136+AM136+AR136+AW136+BB136+BG136+BL136+BQ136+LEN(SUBSTITUTE(SUBSTITUTE(SUBSTITUTE(SUBSTITUTE(SUBSTITUTE(W136,"0",""),".","")," ",""),",",""),";",""))*36</f>
        <v>216</v>
      </c>
      <c r="W136" s="593"/>
      <c r="X136" s="590"/>
      <c r="Y136" s="591" t="s">
        <v>505</v>
      </c>
      <c r="Z136" s="590"/>
      <c r="AA136" s="16"/>
      <c r="AB136" s="16"/>
      <c r="AC136" s="19"/>
      <c r="AD136" s="221"/>
      <c r="AE136" s="28"/>
      <c r="AF136" s="28"/>
      <c r="AG136" s="28"/>
      <c r="AH136" s="69">
        <f>G136*36-(SUMPRODUCT($AN$21:$AQ$21,AD136:AG136)+(COUNTIF($BX136,"*1*")*36))</f>
        <v>0</v>
      </c>
      <c r="AI136" s="74"/>
      <c r="AJ136" s="28"/>
      <c r="AK136" s="28"/>
      <c r="AL136" s="28"/>
      <c r="AM136" s="69">
        <f>H136*36-(SUMPRODUCT($AN$21:$AQ$21,AI136:AL136)+(COUNTIF($BX136,"*2*")*36))</f>
        <v>0</v>
      </c>
      <c r="AN136" s="74"/>
      <c r="AO136" s="28"/>
      <c r="AP136" s="28"/>
      <c r="AQ136" s="28"/>
      <c r="AR136" s="69">
        <f>I136*36-(SUMPRODUCT($AN$21:$AQ$21,AN136:AQ136)+(COUNTIF($BX136,"*3*")*36))</f>
        <v>0</v>
      </c>
      <c r="AS136" s="74"/>
      <c r="AT136" s="28"/>
      <c r="AU136" s="28"/>
      <c r="AV136" s="28"/>
      <c r="AW136" s="69">
        <f>J136*36-(SUMPRODUCT($AN$21:$AQ$21,AS136:AV136)+(COUNTIF($BX136,"*4*")*36))</f>
        <v>108</v>
      </c>
      <c r="AX136" s="74"/>
      <c r="AY136" s="28"/>
      <c r="AZ136" s="28"/>
      <c r="BA136" s="28"/>
      <c r="BB136" s="69">
        <f>K136*36-(SUMPRODUCT($AN$21:$AQ$21,AX136:BA136)+(COUNTIF($BX136,"*5*")*36))</f>
        <v>0</v>
      </c>
      <c r="BC136" s="74"/>
      <c r="BD136" s="28"/>
      <c r="BE136" s="28"/>
      <c r="BF136" s="28"/>
      <c r="BG136" s="69">
        <f>L136*36-(SUMPRODUCT($AN$21:$AQ$21,BC136:BF136)+(COUNTIF($BX136,"*6*")*36))</f>
        <v>108</v>
      </c>
      <c r="BH136" s="74"/>
      <c r="BI136" s="28"/>
      <c r="BJ136" s="28"/>
      <c r="BK136" s="28"/>
      <c r="BL136" s="69">
        <f>M136*36-(SUMPRODUCT($AN$21:$AQ$21,BH136:BK136)+(COUNTIF($BX136,"*7*")*36))</f>
        <v>0</v>
      </c>
      <c r="BM136" s="74"/>
      <c r="BN136" s="28"/>
      <c r="BO136" s="28"/>
      <c r="BP136" s="28"/>
      <c r="BQ136" s="69">
        <f>N136*36-(SUMPRODUCT($AN$21:$AQ$21,BM136:BP136)+(COUNTIF($BX136,"*8*")*36))</f>
        <v>0</v>
      </c>
      <c r="BR136" s="103"/>
      <c r="BT136" s="103"/>
      <c r="BW136" s="33"/>
      <c r="BX136" s="88" t="str">
        <f t="shared" si="73"/>
        <v>0,</v>
      </c>
      <c r="BY136" s="88" t="str">
        <f t="shared" si="74"/>
        <v>0,</v>
      </c>
      <c r="BZ136" s="88" t="str">
        <f t="shared" si="75"/>
        <v>4;6</v>
      </c>
      <c r="CA136" s="88" t="str">
        <f t="shared" si="76"/>
        <v>0,</v>
      </c>
      <c r="CB136" s="88" t="str">
        <f t="shared" si="77"/>
        <v>0,</v>
      </c>
      <c r="CC136" s="88" t="str">
        <f t="shared" si="78"/>
        <v>0,</v>
      </c>
    </row>
    <row r="137" spans="1:81" ht="12.75">
      <c r="A137" s="54" t="str">
        <f>'Дисциплины+ЗЕ'!A120</f>
        <v>5Б</v>
      </c>
      <c r="B137" s="55">
        <f>'Дисциплины+ЗЕ'!B120</f>
        <v>3</v>
      </c>
      <c r="C137" s="299">
        <f>'Дисциплины+ЗЕ'!C120</f>
        <v>0</v>
      </c>
      <c r="D137" s="72">
        <v>0</v>
      </c>
      <c r="E137" s="61">
        <f>'Дисциплины+ЗЕ'!D120</f>
        <v>0</v>
      </c>
      <c r="F137" s="62">
        <f>SUM(G137:N137)</f>
        <v>0</v>
      </c>
      <c r="G137" s="392"/>
      <c r="H137" s="393"/>
      <c r="I137" s="393"/>
      <c r="J137" s="393"/>
      <c r="K137" s="393"/>
      <c r="L137" s="393"/>
      <c r="M137" s="393"/>
      <c r="N137" s="393"/>
      <c r="O137" s="66">
        <f>36*E137</f>
        <v>0</v>
      </c>
      <c r="P137" s="80">
        <f>SUM(R137:V137)</f>
        <v>0</v>
      </c>
      <c r="Q137" s="80">
        <f>SUM(R137:U137)</f>
        <v>0</v>
      </c>
      <c r="R137" s="80">
        <f>AD137*$AD$21+AI137*$AI$21+AN137*$AN$21+AS137*$AS$21+AX137*$AX$21+BC137*$BC$21+BH137*$BH$21+BM137*$BM$21</f>
        <v>0</v>
      </c>
      <c r="S137" s="80">
        <f>AE137*$AD$21+AJ137*$AI$21+AO137*$AN$21+AT137*$AS$21+AY137*$AX$21+BD137*$BC$21+BI137*$BH$21+BN137*$BM$21</f>
        <v>0</v>
      </c>
      <c r="T137" s="80">
        <f>AF137*$AD$21+AK137*$AI$21+AP137*$AN$21+AU137*$AS$21+AZ137*$AX$21+BE137*$BC$21</f>
        <v>0</v>
      </c>
      <c r="U137" s="80">
        <f>AG137*$AD$21+AL137*$AI$21+AQ137*$AN$21+AV137*$AS$21+BA137*$AX$21+BF137*$BC$21+BK137*$BH$21+BP137*$BM$21</f>
        <v>0</v>
      </c>
      <c r="V137" s="62">
        <f>AH137+AM137+AR137+AW137+BB137+BG137+BL137+BQ137+LEN(SUBSTITUTE(SUBSTITUTE(SUBSTITUTE(SUBSTITUTE(SUBSTITUTE(W137,"0",""),".","")," ",""),",",""),";",""))*36</f>
        <v>0</v>
      </c>
      <c r="W137" s="593"/>
      <c r="X137" s="590"/>
      <c r="Y137" s="591"/>
      <c r="Z137" s="590"/>
      <c r="AA137" s="16"/>
      <c r="AB137" s="16"/>
      <c r="AC137" s="19"/>
      <c r="AD137" s="221"/>
      <c r="AE137" s="28"/>
      <c r="AF137" s="28"/>
      <c r="AG137" s="28"/>
      <c r="AH137" s="69">
        <f>G137*36-(SUMPRODUCT($AN$21:$AQ$21,AD137:AG137)+(COUNTIF($BX137,"*1*")*36))</f>
        <v>0</v>
      </c>
      <c r="AI137" s="74"/>
      <c r="AJ137" s="28"/>
      <c r="AK137" s="28"/>
      <c r="AL137" s="28"/>
      <c r="AM137" s="69">
        <f>H137*36-(SUMPRODUCT($AN$21:$AQ$21,AI137:AL137)+(COUNTIF($BX137,"*2*")*36))</f>
        <v>0</v>
      </c>
      <c r="AN137" s="74"/>
      <c r="AO137" s="28"/>
      <c r="AP137" s="28"/>
      <c r="AQ137" s="28"/>
      <c r="AR137" s="69">
        <f>I137*36-(SUMPRODUCT($AN$21:$AQ$21,AN137:AQ137)+(COUNTIF($BX137,"*3*")*36))</f>
        <v>0</v>
      </c>
      <c r="AS137" s="74"/>
      <c r="AT137" s="28"/>
      <c r="AU137" s="28"/>
      <c r="AV137" s="28"/>
      <c r="AW137" s="69">
        <f>J137*36-(SUMPRODUCT($AN$21:$AQ$21,AS137:AV137)+(COUNTIF($BX137,"*4*")*36))</f>
        <v>0</v>
      </c>
      <c r="AX137" s="74"/>
      <c r="AY137" s="28"/>
      <c r="AZ137" s="28"/>
      <c r="BA137" s="28"/>
      <c r="BB137" s="69">
        <f>K137*36-(SUMPRODUCT($AN$21:$AQ$21,AX137:BA137)+(COUNTIF($BX137,"*5*")*36))</f>
        <v>0</v>
      </c>
      <c r="BC137" s="74"/>
      <c r="BD137" s="28"/>
      <c r="BE137" s="28"/>
      <c r="BF137" s="28"/>
      <c r="BG137" s="69">
        <f>L137*36-(SUMPRODUCT($AN$21:$AQ$21,BC137:BF137)+(COUNTIF($BX137,"*6*")*36))</f>
        <v>0</v>
      </c>
      <c r="BH137" s="74"/>
      <c r="BI137" s="28"/>
      <c r="BJ137" s="28"/>
      <c r="BK137" s="28"/>
      <c r="BL137" s="69">
        <f>M137*36-(SUMPRODUCT($AN$21:$AQ$21,BH137:BK137)+(COUNTIF($BX137,"*7*")*36))</f>
        <v>0</v>
      </c>
      <c r="BM137" s="74"/>
      <c r="BN137" s="28"/>
      <c r="BO137" s="28"/>
      <c r="BP137" s="28"/>
      <c r="BQ137" s="69">
        <f>N137*36-(SUMPRODUCT($AN$21:$AQ$21,BM137:BP137)+(COUNTIF($BX137,"*8*")*36))</f>
        <v>0</v>
      </c>
      <c r="BR137" s="103"/>
      <c r="BT137" s="103"/>
      <c r="BW137" s="33"/>
      <c r="BX137" s="88" t="str">
        <f t="shared" si="73"/>
        <v>0,</v>
      </c>
      <c r="BY137" s="88" t="str">
        <f t="shared" si="74"/>
        <v>0,</v>
      </c>
      <c r="BZ137" s="88" t="str">
        <f t="shared" si="75"/>
        <v>0,</v>
      </c>
      <c r="CA137" s="88" t="str">
        <f t="shared" si="76"/>
        <v>0,</v>
      </c>
      <c r="CB137" s="88" t="str">
        <f t="shared" si="77"/>
        <v>0,</v>
      </c>
      <c r="CC137" s="88" t="str">
        <f t="shared" si="78"/>
        <v>0,</v>
      </c>
    </row>
    <row r="138" spans="1:82" s="6" customFormat="1" ht="12.75">
      <c r="A138" s="54" t="str">
        <f>'Дисциплины+ЗЕ'!A121</f>
        <v>5Б</v>
      </c>
      <c r="B138" s="55">
        <f>'Дисциплины+ЗЕ'!B121</f>
        <v>4</v>
      </c>
      <c r="C138" s="299">
        <f>'Дисциплины+ЗЕ'!C121</f>
        <v>0</v>
      </c>
      <c r="D138" s="72">
        <v>0</v>
      </c>
      <c r="E138" s="61">
        <f>'Дисциплины+ЗЕ'!D121</f>
        <v>0</v>
      </c>
      <c r="F138" s="62">
        <f>SUM(G138:N138)</f>
        <v>0</v>
      </c>
      <c r="G138" s="392"/>
      <c r="H138" s="393"/>
      <c r="I138" s="393"/>
      <c r="J138" s="393"/>
      <c r="K138" s="393"/>
      <c r="L138" s="393"/>
      <c r="M138" s="393"/>
      <c r="N138" s="393"/>
      <c r="O138" s="66">
        <f>36*E138</f>
        <v>0</v>
      </c>
      <c r="P138" s="80">
        <f>SUM(R138:V138)</f>
        <v>0</v>
      </c>
      <c r="Q138" s="80">
        <f>SUM(R138:U138)</f>
        <v>0</v>
      </c>
      <c r="R138" s="80">
        <f>AD138*$AD$21+AI138*$AI$21+AN138*$AN$21+AS138*$AS$21+AX138*$AX$21+BC138*$BC$21+BH138*$BH$21+BM138*$BM$21</f>
        <v>0</v>
      </c>
      <c r="S138" s="80">
        <f>AE138*$AD$21+AJ138*$AI$21+AO138*$AN$21+AT138*$AS$21+AY138*$AX$21+BD138*$BC$21+BI138*$BH$21+BN138*$BM$21</f>
        <v>0</v>
      </c>
      <c r="T138" s="80">
        <f>AF138*$AD$21+AK138*$AI$21+AP138*$AN$21+AU138*$AS$21+AZ138*$AX$21+BE138*$BC$21</f>
        <v>0</v>
      </c>
      <c r="U138" s="80">
        <f>AG138*$AD$21+AL138*$AI$21+AQ138*$AN$21+AV138*$AS$21+BA138*$AX$21+BF138*$BC$21+BK138*$BH$21+BP138*$BM$21</f>
        <v>0</v>
      </c>
      <c r="V138" s="62">
        <f>AH138+AM138+AR138+AW138+BB138+BG138+BL138+BQ138+LEN(SUBSTITUTE(SUBSTITUTE(SUBSTITUTE(SUBSTITUTE(SUBSTITUTE(W138,"0",""),".","")," ",""),",",""),";",""))*36</f>
        <v>0</v>
      </c>
      <c r="W138" s="217"/>
      <c r="X138" s="16"/>
      <c r="Y138" s="78"/>
      <c r="Z138" s="16"/>
      <c r="AA138" s="16"/>
      <c r="AB138" s="16"/>
      <c r="AC138" s="19"/>
      <c r="AD138" s="221"/>
      <c r="AE138" s="28"/>
      <c r="AF138" s="28"/>
      <c r="AG138" s="28"/>
      <c r="AH138" s="69">
        <f>G138*36-(SUMPRODUCT($AN$21:$AQ$21,AD138:AG138)+(COUNTIF($BX138,"*1*")*36))</f>
        <v>0</v>
      </c>
      <c r="AI138" s="74"/>
      <c r="AJ138" s="28"/>
      <c r="AK138" s="28"/>
      <c r="AL138" s="28"/>
      <c r="AM138" s="69">
        <f>H138*36-(SUMPRODUCT($AN$21:$AQ$21,AI138:AL138)+(COUNTIF($BX138,"*2*")*36))</f>
        <v>0</v>
      </c>
      <c r="AN138" s="74"/>
      <c r="AO138" s="28"/>
      <c r="AP138" s="28"/>
      <c r="AQ138" s="28"/>
      <c r="AR138" s="69">
        <f>I138*36-(SUMPRODUCT($AN$21:$AQ$21,AN138:AQ138)+(COUNTIF($BX138,"*3*")*36))</f>
        <v>0</v>
      </c>
      <c r="AS138" s="74"/>
      <c r="AT138" s="28"/>
      <c r="AU138" s="28"/>
      <c r="AV138" s="28"/>
      <c r="AW138" s="69">
        <f>J138*36-(SUMPRODUCT($AN$21:$AQ$21,AS138:AV138)+(COUNTIF($BX138,"*4*")*36))</f>
        <v>0</v>
      </c>
      <c r="AX138" s="74"/>
      <c r="AY138" s="28"/>
      <c r="AZ138" s="28"/>
      <c r="BA138" s="28"/>
      <c r="BB138" s="69">
        <f>K138*36-(SUMPRODUCT($AN$21:$AQ$21,AX138:BA138)+(COUNTIF($BX138,"*5*")*36))</f>
        <v>0</v>
      </c>
      <c r="BC138" s="74"/>
      <c r="BD138" s="28"/>
      <c r="BE138" s="28"/>
      <c r="BF138" s="28"/>
      <c r="BG138" s="69">
        <f>L138*36-(SUMPRODUCT($AN$21:$AQ$21,BC138:BF138)+(COUNTIF($BX138,"*6*")*36))</f>
        <v>0</v>
      </c>
      <c r="BH138" s="74"/>
      <c r="BI138" s="28"/>
      <c r="BJ138" s="28"/>
      <c r="BK138" s="28"/>
      <c r="BL138" s="69">
        <f>M138*36-(SUMPRODUCT($AN$21:$AQ$21,BH138:BK138)+(COUNTIF($BX138,"*7*")*36))</f>
        <v>0</v>
      </c>
      <c r="BM138" s="74"/>
      <c r="BN138" s="28"/>
      <c r="BO138" s="28"/>
      <c r="BP138" s="28"/>
      <c r="BQ138" s="69">
        <f>N138*36-(SUMPRODUCT($AN$21:$AQ$21,BM138:BP138)+(COUNTIF($BX138,"*8*")*36))</f>
        <v>0</v>
      </c>
      <c r="BR138" s="103"/>
      <c r="BS138" s="70"/>
      <c r="BT138" s="103"/>
      <c r="BU138" s="70"/>
      <c r="BV138" s="70"/>
      <c r="BW138" s="33"/>
      <c r="BX138" s="88" t="str">
        <f t="shared" si="73"/>
        <v>0,</v>
      </c>
      <c r="BY138" s="88" t="str">
        <f t="shared" si="74"/>
        <v>0,</v>
      </c>
      <c r="BZ138" s="88" t="str">
        <f t="shared" si="75"/>
        <v>0,</v>
      </c>
      <c r="CA138" s="88" t="str">
        <f t="shared" si="76"/>
        <v>0,</v>
      </c>
      <c r="CB138" s="88" t="str">
        <f t="shared" si="77"/>
        <v>0,</v>
      </c>
      <c r="CC138" s="88" t="str">
        <f t="shared" si="78"/>
        <v>0,</v>
      </c>
      <c r="CD138" s="33"/>
    </row>
    <row r="139" spans="1:82" s="6" customFormat="1" ht="12.75">
      <c r="A139" s="54" t="str">
        <f>'Дисциплины+ЗЕ'!A122</f>
        <v>5Б</v>
      </c>
      <c r="B139" s="55">
        <f>'Дисциплины+ЗЕ'!B122</f>
        <v>5</v>
      </c>
      <c r="C139" s="299">
        <f>'Дисциплины+ЗЕ'!C122</f>
        <v>0</v>
      </c>
      <c r="D139" s="72">
        <v>0</v>
      </c>
      <c r="E139" s="61">
        <f>'Дисциплины+ЗЕ'!D122</f>
        <v>0</v>
      </c>
      <c r="F139" s="62">
        <f>SUM(G139:N139)</f>
        <v>0</v>
      </c>
      <c r="G139" s="392"/>
      <c r="H139" s="393"/>
      <c r="I139" s="393"/>
      <c r="J139" s="393"/>
      <c r="K139" s="393"/>
      <c r="L139" s="393"/>
      <c r="M139" s="393"/>
      <c r="N139" s="393"/>
      <c r="O139" s="66">
        <f>36*E139</f>
        <v>0</v>
      </c>
      <c r="P139" s="80">
        <f>SUM(R139:V139)</f>
        <v>0</v>
      </c>
      <c r="Q139" s="80">
        <f>SUM(R139:U139)</f>
        <v>0</v>
      </c>
      <c r="R139" s="80">
        <f>AD139*$AD$21+AI139*$AI$21+AN139*$AN$21+AS139*$AS$21+AX139*$AX$21+BC139*$BC$21+BH139*$BH$21+BM139*$BM$21</f>
        <v>0</v>
      </c>
      <c r="S139" s="80">
        <f>AE139*$AD$21+AJ139*$AI$21+AO139*$AN$21+AT139*$AS$21+AY139*$AX$21+BD139*$BC$21+BI139*$BH$21+BN139*$BM$21</f>
        <v>0</v>
      </c>
      <c r="T139" s="80">
        <f>AF139*$AD$21+AK139*$AI$21+AP139*$AN$21+AU139*$AS$21+AZ139*$AX$21+BE139*$BC$21</f>
        <v>0</v>
      </c>
      <c r="U139" s="80">
        <f>AG139*$AD$21+AL139*$AI$21+AQ139*$AN$21+AV139*$AS$21+BA139*$AX$21+BF139*$BC$21+BK139*$BH$21+BP139*$BM$21</f>
        <v>0</v>
      </c>
      <c r="V139" s="62">
        <f>AH139+AM139+AR139+AW139+BB139+BG139+BL139+BQ139+LEN(SUBSTITUTE(SUBSTITUTE(SUBSTITUTE(SUBSTITUTE(SUBSTITUTE(W139,"0",""),".","")," ",""),",",""),";",""))*36</f>
        <v>0</v>
      </c>
      <c r="W139" s="217"/>
      <c r="X139" s="16"/>
      <c r="Y139" s="78"/>
      <c r="Z139" s="16"/>
      <c r="AA139" s="16"/>
      <c r="AB139" s="16"/>
      <c r="AC139" s="19"/>
      <c r="AD139" s="221"/>
      <c r="AE139" s="28"/>
      <c r="AF139" s="28"/>
      <c r="AG139" s="28"/>
      <c r="AH139" s="69">
        <f>G139*36-(SUMPRODUCT($AN$21:$AQ$21,AD139:AG139)+(COUNTIF($BX139,"*1*")*36))</f>
        <v>0</v>
      </c>
      <c r="AI139" s="74"/>
      <c r="AJ139" s="28"/>
      <c r="AK139" s="28"/>
      <c r="AL139" s="28"/>
      <c r="AM139" s="69">
        <f>H139*36-(SUMPRODUCT($AN$21:$AQ$21,AI139:AL139)+(COUNTIF($BX139,"*2*")*36))</f>
        <v>0</v>
      </c>
      <c r="AN139" s="74"/>
      <c r="AO139" s="28"/>
      <c r="AP139" s="28"/>
      <c r="AQ139" s="28"/>
      <c r="AR139" s="69">
        <f>I139*36-(SUMPRODUCT($AN$21:$AQ$21,AN139:AQ139)+(COUNTIF($BX139,"*3*")*36))</f>
        <v>0</v>
      </c>
      <c r="AS139" s="74"/>
      <c r="AT139" s="28"/>
      <c r="AU139" s="28"/>
      <c r="AV139" s="28"/>
      <c r="AW139" s="69">
        <f>J139*36-(SUMPRODUCT($AN$21:$AQ$21,AS139:AV139)+(COUNTIF($BX139,"*4*")*36))</f>
        <v>0</v>
      </c>
      <c r="AX139" s="74"/>
      <c r="AY139" s="28"/>
      <c r="AZ139" s="28"/>
      <c r="BA139" s="28"/>
      <c r="BB139" s="69">
        <f>K139*36-(SUMPRODUCT($AN$21:$AQ$21,AX139:BA139)+(COUNTIF($BX139,"*5*")*36))</f>
        <v>0</v>
      </c>
      <c r="BC139" s="74"/>
      <c r="BD139" s="28"/>
      <c r="BE139" s="28"/>
      <c r="BF139" s="28"/>
      <c r="BG139" s="69">
        <f>L139*36-(SUMPRODUCT($AN$21:$AQ$21,BC139:BF139)+(COUNTIF($BX139,"*6*")*36))</f>
        <v>0</v>
      </c>
      <c r="BH139" s="74"/>
      <c r="BI139" s="28"/>
      <c r="BJ139" s="28"/>
      <c r="BK139" s="28"/>
      <c r="BL139" s="69">
        <f>M139*36-(SUMPRODUCT($AN$21:$AQ$21,BH139:BK139)+(COUNTIF($BX139,"*7*")*36))</f>
        <v>0</v>
      </c>
      <c r="BM139" s="74"/>
      <c r="BN139" s="28"/>
      <c r="BO139" s="28"/>
      <c r="BP139" s="28"/>
      <c r="BQ139" s="69">
        <f>N139*36-(SUMPRODUCT($AN$21:$AQ$21,BM139:BP139)+(COUNTIF($BX139,"*8*")*36))</f>
        <v>0</v>
      </c>
      <c r="BR139" s="103"/>
      <c r="BS139" s="70"/>
      <c r="BT139" s="103"/>
      <c r="BU139" s="70"/>
      <c r="BV139" s="70"/>
      <c r="BW139" s="33"/>
      <c r="BX139" s="88" t="str">
        <f t="shared" si="73"/>
        <v>0,</v>
      </c>
      <c r="BY139" s="88" t="str">
        <f t="shared" si="74"/>
        <v>0,</v>
      </c>
      <c r="BZ139" s="88" t="str">
        <f t="shared" si="75"/>
        <v>0,</v>
      </c>
      <c r="CA139" s="88" t="str">
        <f t="shared" si="76"/>
        <v>0,</v>
      </c>
      <c r="CB139" s="88" t="str">
        <f t="shared" si="77"/>
        <v>0,</v>
      </c>
      <c r="CC139" s="88" t="str">
        <f t="shared" si="78"/>
        <v>0,</v>
      </c>
      <c r="CD139" s="33"/>
    </row>
    <row r="140" spans="1:81" ht="13.5" customHeight="1">
      <c r="A140" s="343" t="str">
        <f>'Дисциплины+ЗЕ'!A123</f>
        <v>6.ИГА</v>
      </c>
      <c r="B140" s="56">
        <f>'Дисциплины+ЗЕ'!B123</f>
        <v>0</v>
      </c>
      <c r="C140" s="300" t="str">
        <f>'Дисциплины+ЗЕ'!C123</f>
        <v>6. Итоговая государственная аттестация</v>
      </c>
      <c r="D140" s="17"/>
      <c r="E140" s="63">
        <f>'Дисциплины+ЗЕ'!D123</f>
        <v>12</v>
      </c>
      <c r="F140" s="83">
        <f aca="true" t="shared" si="92" ref="F140:V140">SUBTOTAL(9,F141:F143)</f>
        <v>12</v>
      </c>
      <c r="G140" s="79">
        <f t="shared" si="92"/>
        <v>0</v>
      </c>
      <c r="H140" s="79">
        <f t="shared" si="92"/>
        <v>0</v>
      </c>
      <c r="I140" s="79">
        <f t="shared" si="92"/>
        <v>0</v>
      </c>
      <c r="J140" s="79">
        <f t="shared" si="92"/>
        <v>0</v>
      </c>
      <c r="K140" s="79">
        <f t="shared" si="92"/>
        <v>0</v>
      </c>
      <c r="L140" s="79">
        <f t="shared" si="92"/>
        <v>0</v>
      </c>
      <c r="M140" s="79">
        <f t="shared" si="92"/>
        <v>12</v>
      </c>
      <c r="N140" s="79">
        <f t="shared" si="92"/>
        <v>0</v>
      </c>
      <c r="O140" s="67">
        <f t="shared" si="92"/>
        <v>432</v>
      </c>
      <c r="P140" s="79">
        <f t="shared" si="92"/>
        <v>432</v>
      </c>
      <c r="Q140" s="79">
        <f t="shared" si="92"/>
        <v>0</v>
      </c>
      <c r="R140" s="79">
        <f t="shared" si="92"/>
        <v>0</v>
      </c>
      <c r="S140" s="79">
        <f t="shared" si="92"/>
        <v>0</v>
      </c>
      <c r="T140" s="79">
        <f t="shared" si="92"/>
        <v>0</v>
      </c>
      <c r="U140" s="79">
        <f t="shared" si="92"/>
        <v>0</v>
      </c>
      <c r="V140" s="83">
        <f t="shared" si="92"/>
        <v>432</v>
      </c>
      <c r="W140" s="216"/>
      <c r="X140" s="223"/>
      <c r="Y140" s="223"/>
      <c r="Z140" s="223"/>
      <c r="AA140" s="223"/>
      <c r="AB140" s="223"/>
      <c r="AC140" s="18"/>
      <c r="AD140" s="369"/>
      <c r="AE140" s="370"/>
      <c r="AF140" s="370"/>
      <c r="AG140" s="370"/>
      <c r="AH140" s="56"/>
      <c r="AI140" s="372"/>
      <c r="AJ140" s="370"/>
      <c r="AK140" s="370"/>
      <c r="AL140" s="370"/>
      <c r="AM140" s="56"/>
      <c r="AN140" s="370"/>
      <c r="AO140" s="370"/>
      <c r="AP140" s="370"/>
      <c r="AQ140" s="370"/>
      <c r="AR140" s="371"/>
      <c r="AS140" s="372"/>
      <c r="AT140" s="370"/>
      <c r="AU140" s="370"/>
      <c r="AV140" s="370"/>
      <c r="AW140" s="56"/>
      <c r="AX140" s="370"/>
      <c r="AY140" s="370"/>
      <c r="AZ140" s="370"/>
      <c r="BA140" s="370"/>
      <c r="BB140" s="56"/>
      <c r="BC140" s="370"/>
      <c r="BD140" s="370"/>
      <c r="BE140" s="370"/>
      <c r="BF140" s="370"/>
      <c r="BG140" s="56"/>
      <c r="BH140" s="372"/>
      <c r="BI140" s="370"/>
      <c r="BJ140" s="370"/>
      <c r="BK140" s="370"/>
      <c r="BL140" s="56"/>
      <c r="BM140" s="372"/>
      <c r="BN140" s="370"/>
      <c r="BO140" s="370"/>
      <c r="BP140" s="370"/>
      <c r="BQ140" s="371"/>
      <c r="BR140" s="251"/>
      <c r="BT140" s="251"/>
      <c r="BW140" s="33"/>
      <c r="BX140" s="88" t="str">
        <f t="shared" si="73"/>
        <v>0,</v>
      </c>
      <c r="BY140" s="88" t="str">
        <f t="shared" si="74"/>
        <v>0,</v>
      </c>
      <c r="BZ140" s="88" t="str">
        <f t="shared" si="75"/>
        <v>0,</v>
      </c>
      <c r="CA140" s="88" t="str">
        <f t="shared" si="76"/>
        <v>0,</v>
      </c>
      <c r="CB140" s="88" t="str">
        <f t="shared" si="77"/>
        <v>0,</v>
      </c>
      <c r="CC140" s="88" t="str">
        <f t="shared" si="78"/>
        <v>0,</v>
      </c>
    </row>
    <row r="141" spans="1:81" ht="12.75">
      <c r="A141" s="54" t="str">
        <f>'Дисциплины+ЗЕ'!A124</f>
        <v>6Б</v>
      </c>
      <c r="B141" s="55">
        <f>'Дисциплины+ЗЕ'!B124</f>
        <v>1</v>
      </c>
      <c r="C141" s="299" t="str">
        <f>'Дисциплины+ЗЕ'!C124</f>
        <v>ВКР</v>
      </c>
      <c r="D141" s="72">
        <v>0</v>
      </c>
      <c r="E141" s="61">
        <f>'Дисциплины+ЗЕ'!D124</f>
        <v>12</v>
      </c>
      <c r="F141" s="62">
        <f>SUM(G141:N141)</f>
        <v>12</v>
      </c>
      <c r="G141" s="392"/>
      <c r="H141" s="393"/>
      <c r="I141" s="393"/>
      <c r="J141" s="393"/>
      <c r="K141" s="393"/>
      <c r="L141" s="393"/>
      <c r="M141" s="393">
        <v>12</v>
      </c>
      <c r="N141" s="393"/>
      <c r="O141" s="66">
        <f>36*E141</f>
        <v>432</v>
      </c>
      <c r="P141" s="80">
        <f>SUM(R141:V141)</f>
        <v>432</v>
      </c>
      <c r="Q141" s="80">
        <f>SUM(R141:U141)</f>
        <v>0</v>
      </c>
      <c r="R141" s="80">
        <f>AD141*$AD$21+AI141*$AI$21+AN141*$AN$21+AS141*$AS$21+AX141*$AX$21+BC141*$BC$21+BH141*$BH$21+BM141*$BM$21</f>
        <v>0</v>
      </c>
      <c r="S141" s="80">
        <f>AE141*$AD$21+AJ141*$AI$21+AO141*$AN$21+AT141*$AS$21+AY141*$AX$21+BD141*$BC$21+BI141*$BH$21+BN141*$BM$21</f>
        <v>0</v>
      </c>
      <c r="T141" s="80">
        <f>AF141*$AD$21+AK141*$AI$21+AP141*$AN$21+AU141*$AS$21+AZ141*$AX$21+BE141*$BC$21</f>
        <v>0</v>
      </c>
      <c r="U141" s="80">
        <f>AG141*$AD$21+AL141*$AI$21+AQ141*$AN$21+AV141*$AS$21+BA141*$AX$21+BF141*$BC$21+BK141*$BH$21+BP141*$BM$21</f>
        <v>0</v>
      </c>
      <c r="V141" s="62">
        <f>AH141+AM141+AR141+AW141+BB141+BG141+BL141+BQ141+LEN(SUBSTITUTE(SUBSTITUTE(SUBSTITUTE(SUBSTITUTE(SUBSTITUTE(W141,"0",""),".","")," ",""),",",""),";",""))*36</f>
        <v>432</v>
      </c>
      <c r="W141" s="217"/>
      <c r="X141" s="16"/>
      <c r="Y141" s="78"/>
      <c r="Z141" s="16"/>
      <c r="AA141" s="16"/>
      <c r="AB141" s="16"/>
      <c r="AC141" s="19"/>
      <c r="AD141" s="221"/>
      <c r="AE141" s="28"/>
      <c r="AF141" s="28"/>
      <c r="AG141" s="28"/>
      <c r="AH141" s="69">
        <f>G141*36-(SUMPRODUCT($AN$21:$AQ$21,AD141:AG141)+(COUNTIF($BX141,"*1*")*36))</f>
        <v>0</v>
      </c>
      <c r="AI141" s="74"/>
      <c r="AJ141" s="28"/>
      <c r="AK141" s="28"/>
      <c r="AL141" s="28"/>
      <c r="AM141" s="69">
        <f>H141*36-(SUMPRODUCT($AN$21:$AQ$21,AI141:AL141)+(COUNTIF($BX141,"*2*")*36))</f>
        <v>0</v>
      </c>
      <c r="AN141" s="74"/>
      <c r="AO141" s="28"/>
      <c r="AP141" s="28"/>
      <c r="AQ141" s="28"/>
      <c r="AR141" s="69">
        <f>I141*36-(SUMPRODUCT($AN$21:$AQ$21,AN141:AQ141)+(COUNTIF($BX141,"*3*")*36))</f>
        <v>0</v>
      </c>
      <c r="AS141" s="74"/>
      <c r="AT141" s="28"/>
      <c r="AU141" s="28"/>
      <c r="AV141" s="28"/>
      <c r="AW141" s="69">
        <f>J141*36-(SUMPRODUCT($AN$21:$AQ$21,AS141:AV141)+(COUNTIF($BX141,"*4*")*36))</f>
        <v>0</v>
      </c>
      <c r="AX141" s="74"/>
      <c r="AY141" s="28"/>
      <c r="AZ141" s="28"/>
      <c r="BA141" s="28"/>
      <c r="BB141" s="69">
        <f>K141*36-(SUMPRODUCT($AN$21:$AQ$21,AX141:BA141)+(COUNTIF($BX141,"*5*")*36))</f>
        <v>0</v>
      </c>
      <c r="BC141" s="74"/>
      <c r="BD141" s="28"/>
      <c r="BE141" s="28"/>
      <c r="BF141" s="28"/>
      <c r="BG141" s="69">
        <f>L141*36-(SUMPRODUCT($AN$21:$AQ$21,BC141:BF141)+(COUNTIF($BX141,"*6*")*36))</f>
        <v>0</v>
      </c>
      <c r="BH141" s="74"/>
      <c r="BI141" s="28"/>
      <c r="BJ141" s="28"/>
      <c r="BK141" s="28"/>
      <c r="BL141" s="69">
        <f>M141*36-(SUMPRODUCT($AN$21:$AQ$21,BH141:BK141)+(COUNTIF($BX141,"*7*")*36))</f>
        <v>432</v>
      </c>
      <c r="BM141" s="74"/>
      <c r="BN141" s="28"/>
      <c r="BO141" s="28"/>
      <c r="BP141" s="28"/>
      <c r="BQ141" s="69">
        <f>W141*36-(SUMPRODUCT($AN$21:$AQ$21,BM141:BP141)+(COUNTIF($BX141,"*8*")*36))</f>
        <v>0</v>
      </c>
      <c r="BR141" s="103"/>
      <c r="BT141" s="103"/>
      <c r="BW141" s="33"/>
      <c r="BX141" s="88" t="str">
        <f t="shared" si="73"/>
        <v>0,</v>
      </c>
      <c r="BY141" s="88" t="str">
        <f t="shared" si="74"/>
        <v>0,</v>
      </c>
      <c r="BZ141" s="88" t="str">
        <f t="shared" si="75"/>
        <v>0,</v>
      </c>
      <c r="CA141" s="88" t="str">
        <f t="shared" si="76"/>
        <v>0,</v>
      </c>
      <c r="CB141" s="88" t="str">
        <f t="shared" si="77"/>
        <v>0,</v>
      </c>
      <c r="CC141" s="88" t="str">
        <f t="shared" si="78"/>
        <v>0,</v>
      </c>
    </row>
    <row r="142" spans="1:82" s="6" customFormat="1" ht="12.75">
      <c r="A142" s="54" t="str">
        <f>'Дисциплины+ЗЕ'!A125</f>
        <v>6Б</v>
      </c>
      <c r="B142" s="55">
        <f>'Дисциплины+ЗЕ'!B125</f>
        <v>2</v>
      </c>
      <c r="C142" s="365">
        <f>'Дисциплины+ЗЕ'!C125</f>
        <v>0</v>
      </c>
      <c r="D142" s="72">
        <v>0</v>
      </c>
      <c r="E142" s="61">
        <f>'Дисциплины+ЗЕ'!D125</f>
        <v>0</v>
      </c>
      <c r="F142" s="62">
        <f>SUM(G142:N142)</f>
        <v>0</v>
      </c>
      <c r="G142" s="392"/>
      <c r="H142" s="393"/>
      <c r="I142" s="393"/>
      <c r="J142" s="393"/>
      <c r="K142" s="393"/>
      <c r="L142" s="393"/>
      <c r="M142" s="393"/>
      <c r="N142" s="393"/>
      <c r="O142" s="66">
        <f>36*E142</f>
        <v>0</v>
      </c>
      <c r="P142" s="80">
        <f>SUM(R142:V142)</f>
        <v>0</v>
      </c>
      <c r="Q142" s="80">
        <f>SUM(R142:U142)</f>
        <v>0</v>
      </c>
      <c r="R142" s="80">
        <f>AD142*$AD$21+AI142*$AI$21+AN142*$AN$21+AS142*$AS$21+AX142*$AX$21+BC142*$BC$21+BH142*$BH$21+BM142*$BM$21</f>
        <v>0</v>
      </c>
      <c r="S142" s="80">
        <f>AE142*$AD$21+AJ142*$AI$21+AO142*$AN$21+AT142*$AS$21+AY142*$AX$21+BD142*$BC$21+BI142*$BH$21+BN142*$BM$21</f>
        <v>0</v>
      </c>
      <c r="T142" s="80">
        <f>AF142*$AD$21+AK142*$AI$21+AP142*$AN$21+AU142*$AS$21+AZ142*$AX$21+BE142*$BC$21</f>
        <v>0</v>
      </c>
      <c r="U142" s="80">
        <f>AG142*$AD$21+AL142*$AI$21+AQ142*$AN$21+AV142*$AS$21+BA142*$AX$21+BF142*$BC$21+BK142*$BH$21+BP142*$BM$21</f>
        <v>0</v>
      </c>
      <c r="V142" s="62">
        <f>AH142+AM142+AR142+AW142+BB142+BG142+BL142+BQ142+LEN(SUBSTITUTE(SUBSTITUTE(SUBSTITUTE(SUBSTITUTE(SUBSTITUTE(W142,"0",""),".","")," ",""),",",""),";",""))*36</f>
        <v>0</v>
      </c>
      <c r="W142" s="217"/>
      <c r="X142" s="16"/>
      <c r="Y142" s="78"/>
      <c r="Z142" s="16"/>
      <c r="AA142" s="16"/>
      <c r="AB142" s="16"/>
      <c r="AC142" s="19"/>
      <c r="AD142" s="221"/>
      <c r="AE142" s="28"/>
      <c r="AF142" s="28"/>
      <c r="AG142" s="28"/>
      <c r="AH142" s="69">
        <f>G142*36-(SUMPRODUCT($AN$21:$AQ$21,AD142:AG142)+(COUNTIF($BX142,"*1*")*36))</f>
        <v>0</v>
      </c>
      <c r="AI142" s="74"/>
      <c r="AJ142" s="28"/>
      <c r="AK142" s="28"/>
      <c r="AL142" s="28"/>
      <c r="AM142" s="69">
        <f>H142*36-(SUMPRODUCT($AN$21:$AQ$21,AI142:AL142)+(COUNTIF($BX142,"*2*")*36))</f>
        <v>0</v>
      </c>
      <c r="AN142" s="74"/>
      <c r="AO142" s="28"/>
      <c r="AP142" s="28"/>
      <c r="AQ142" s="28"/>
      <c r="AR142" s="69">
        <f>I142*36-(SUMPRODUCT($AN$21:$AQ$21,AN142:AQ142)+(COUNTIF($BX142,"*3*")*36))</f>
        <v>0</v>
      </c>
      <c r="AS142" s="74"/>
      <c r="AT142" s="28"/>
      <c r="AU142" s="28"/>
      <c r="AV142" s="28"/>
      <c r="AW142" s="69">
        <f>J142*36-(SUMPRODUCT($AN$21:$AQ$21,AS142:AV142)+(COUNTIF($BX142,"*4*")*36))</f>
        <v>0</v>
      </c>
      <c r="AX142" s="74"/>
      <c r="AY142" s="28"/>
      <c r="AZ142" s="28"/>
      <c r="BA142" s="28"/>
      <c r="BB142" s="69">
        <f>K142*36-(SUMPRODUCT($AN$21:$AQ$21,AX142:BA142)+(COUNTIF($BX142,"*5*")*36))</f>
        <v>0</v>
      </c>
      <c r="BC142" s="74"/>
      <c r="BD142" s="28"/>
      <c r="BE142" s="28"/>
      <c r="BF142" s="28"/>
      <c r="BG142" s="69">
        <f>L142*36-(SUMPRODUCT($AN$21:$AQ$21,BC142:BF142)+(COUNTIF($BX142,"*6*")*36))</f>
        <v>0</v>
      </c>
      <c r="BH142" s="74"/>
      <c r="BI142" s="28"/>
      <c r="BJ142" s="28"/>
      <c r="BK142" s="28"/>
      <c r="BL142" s="69">
        <f>E142*36-(SUMPRODUCT($AN$21:$AQ$21,BH142:BK142)+(COUNTIF($BX142,"*7*")*36))</f>
        <v>0</v>
      </c>
      <c r="BM142" s="74"/>
      <c r="BN142" s="28"/>
      <c r="BO142" s="28"/>
      <c r="BP142" s="28"/>
      <c r="BQ142" s="69">
        <f>F142*36-(SUMPRODUCT($AN$21:$AQ$21,BM142:BP142)+(COUNTIF($BX142,"*8*")*36))</f>
        <v>0</v>
      </c>
      <c r="BR142" s="103"/>
      <c r="BS142" s="70"/>
      <c r="BT142" s="103"/>
      <c r="BU142" s="70"/>
      <c r="BV142" s="70"/>
      <c r="BW142" s="33"/>
      <c r="BX142" s="88" t="str">
        <f t="shared" si="73"/>
        <v>0,</v>
      </c>
      <c r="BY142" s="88" t="str">
        <f t="shared" si="74"/>
        <v>0,</v>
      </c>
      <c r="BZ142" s="88" t="str">
        <f t="shared" si="75"/>
        <v>0,</v>
      </c>
      <c r="CA142" s="88" t="str">
        <f t="shared" si="76"/>
        <v>0,</v>
      </c>
      <c r="CB142" s="88" t="str">
        <f t="shared" si="77"/>
        <v>0,</v>
      </c>
      <c r="CC142" s="88" t="str">
        <f t="shared" si="78"/>
        <v>0,</v>
      </c>
      <c r="CD142" s="33"/>
    </row>
    <row r="143" spans="1:82" s="6" customFormat="1" ht="13.5" thickBot="1">
      <c r="A143" s="57" t="str">
        <f>'Дисциплины+ЗЕ'!A126</f>
        <v>6Б</v>
      </c>
      <c r="B143" s="58">
        <f>'Дисциплины+ЗЕ'!B126</f>
        <v>3</v>
      </c>
      <c r="C143" s="366">
        <f>'Дисциплины+ЗЕ'!C126</f>
        <v>0</v>
      </c>
      <c r="D143" s="85">
        <v>0</v>
      </c>
      <c r="E143" s="64">
        <f>'Дисциплины+ЗЕ'!D126</f>
        <v>0</v>
      </c>
      <c r="F143" s="84">
        <f>SUM(G143:N143)</f>
        <v>0</v>
      </c>
      <c r="G143" s="394"/>
      <c r="H143" s="395"/>
      <c r="I143" s="395"/>
      <c r="J143" s="395"/>
      <c r="K143" s="395"/>
      <c r="L143" s="395"/>
      <c r="M143" s="395"/>
      <c r="N143" s="395"/>
      <c r="O143" s="68">
        <f>36*E143</f>
        <v>0</v>
      </c>
      <c r="P143" s="82">
        <f>SUM(R143:V143)</f>
        <v>0</v>
      </c>
      <c r="Q143" s="82">
        <f>SUM(R143:U143)</f>
        <v>0</v>
      </c>
      <c r="R143" s="80">
        <f>AD143*$AD$21+AI143*$AI$21+AN143*$AN$21+AS143*$AS$21+AX143*$AX$21+BC143*$BC$21+BH143*$BH$21+BM143*$BM$21</f>
        <v>0</v>
      </c>
      <c r="S143" s="80">
        <f>AE143*$AD$21+AJ143*$AI$21+AO143*$AN$21+AT143*$AS$21+AY143*$AX$21+BD143*$BC$21+BI143*$BH$21+BN143*$BM$21</f>
        <v>0</v>
      </c>
      <c r="T143" s="80">
        <f>AF143*$AD$21+AK143*$AI$21+AP143*$AN$21+AU143*$AS$21+AZ143*$AX$21+BE143*$BC$21</f>
        <v>0</v>
      </c>
      <c r="U143" s="80">
        <f>AG143*$AD$21+AL143*$AI$21+AQ143*$AN$21+AV143*$AS$21+BA143*$AX$21+BF143*$BC$21+BK143*$BH$21+BP143*$BM$21</f>
        <v>0</v>
      </c>
      <c r="V143" s="62">
        <f>AH143+AM143+AR143+AW143+BB143+BG143+BL143+BQ143+LEN(SUBSTITUTE(SUBSTITUTE(SUBSTITUTE(SUBSTITUTE(SUBSTITUTE(W143,"0",""),".","")," ",""),",",""),";",""))*36</f>
        <v>0</v>
      </c>
      <c r="W143" s="218"/>
      <c r="X143" s="91"/>
      <c r="Y143" s="90"/>
      <c r="Z143" s="91"/>
      <c r="AA143" s="91"/>
      <c r="AB143" s="91"/>
      <c r="AC143" s="92"/>
      <c r="AD143" s="222"/>
      <c r="AE143" s="95"/>
      <c r="AF143" s="95"/>
      <c r="AG143" s="95"/>
      <c r="AH143" s="87">
        <f>G143*36-(SUMPRODUCT($AN$21:$AQ$21,AD143:AG143)+(COUNTIF($BX143,"*1*")*36))</f>
        <v>0</v>
      </c>
      <c r="AI143" s="93"/>
      <c r="AJ143" s="95"/>
      <c r="AK143" s="95"/>
      <c r="AL143" s="95"/>
      <c r="AM143" s="87">
        <f>H143*36-(SUMPRODUCT($AN$21:$AQ$21,AI143:AL143)+(COUNTIF($BX143,"*2*")*36))</f>
        <v>0</v>
      </c>
      <c r="AN143" s="93"/>
      <c r="AO143" s="95"/>
      <c r="AP143" s="95"/>
      <c r="AQ143" s="95"/>
      <c r="AR143" s="87">
        <f>I143*36-(SUMPRODUCT($AN$21:$AQ$21,AN143:AQ143)+(COUNTIF($BX143,"*3*")*36))</f>
        <v>0</v>
      </c>
      <c r="AS143" s="93"/>
      <c r="AT143" s="95"/>
      <c r="AU143" s="95"/>
      <c r="AV143" s="95"/>
      <c r="AW143" s="87">
        <f>J143*36-(SUMPRODUCT($AN$21:$AQ$21,AS143:AV143)+(COUNTIF($BX143,"*4*")*36))</f>
        <v>0</v>
      </c>
      <c r="AX143" s="93"/>
      <c r="AY143" s="95"/>
      <c r="AZ143" s="95"/>
      <c r="BA143" s="95"/>
      <c r="BB143" s="87">
        <f>K143*36-(SUMPRODUCT($AN$21:$AQ$21,AX143:BA143)+(COUNTIF($BX143,"*5*")*36))</f>
        <v>0</v>
      </c>
      <c r="BC143" s="93"/>
      <c r="BD143" s="95"/>
      <c r="BE143" s="95"/>
      <c r="BF143" s="95"/>
      <c r="BG143" s="87">
        <f>L143*36-(SUMPRODUCT($AN$21:$AQ$21,BC143:BF143)+(COUNTIF($BX143,"*6*")*36))</f>
        <v>0</v>
      </c>
      <c r="BH143" s="93"/>
      <c r="BI143" s="95"/>
      <c r="BJ143" s="95"/>
      <c r="BK143" s="95"/>
      <c r="BL143" s="87">
        <f>E143*36-(SUMPRODUCT($AN$21:$AQ$21,BH143:BK143)+(COUNTIF($BX143,"*7*")*36))</f>
        <v>0</v>
      </c>
      <c r="BM143" s="93"/>
      <c r="BN143" s="95"/>
      <c r="BO143" s="95"/>
      <c r="BP143" s="95"/>
      <c r="BQ143" s="87">
        <f>F143*36-(SUMPRODUCT($AN$21:$AQ$21,BM143:BP143)+(COUNTIF($BX143,"*8*")*36))</f>
        <v>0</v>
      </c>
      <c r="BR143" s="103"/>
      <c r="BS143" s="70"/>
      <c r="BT143" s="103"/>
      <c r="BU143" s="70"/>
      <c r="BV143" s="70"/>
      <c r="BW143" s="33"/>
      <c r="BX143" s="88" t="str">
        <f t="shared" si="73"/>
        <v>0,</v>
      </c>
      <c r="BY143" s="88" t="str">
        <f t="shared" si="74"/>
        <v>0,</v>
      </c>
      <c r="BZ143" s="88" t="str">
        <f t="shared" si="75"/>
        <v>0,</v>
      </c>
      <c r="CA143" s="88" t="str">
        <f t="shared" si="76"/>
        <v>0,</v>
      </c>
      <c r="CB143" s="88" t="str">
        <f t="shared" si="77"/>
        <v>0,</v>
      </c>
      <c r="CC143" s="88" t="str">
        <f t="shared" si="78"/>
        <v>0,</v>
      </c>
      <c r="CD143" s="33"/>
    </row>
    <row r="144" spans="1:82" s="7" customFormat="1" ht="12.75">
      <c r="A144" s="8"/>
      <c r="B144" s="8"/>
      <c r="C144" s="10"/>
      <c r="D144" s="11"/>
      <c r="E144" s="14"/>
      <c r="F144" s="3"/>
      <c r="G144" s="4"/>
      <c r="H144" s="4"/>
      <c r="I144" s="4"/>
      <c r="J144" s="4"/>
      <c r="K144" s="4"/>
      <c r="L144" s="4"/>
      <c r="M144" s="4"/>
      <c r="N144" s="4"/>
      <c r="O144" s="11"/>
      <c r="P144" s="27"/>
      <c r="Q144" s="9" t="s">
        <v>12</v>
      </c>
      <c r="R144" s="9"/>
      <c r="S144" s="9"/>
      <c r="T144" s="9"/>
      <c r="U144" s="9"/>
      <c r="V144" s="9"/>
      <c r="W144" s="12"/>
      <c r="X144" s="9"/>
      <c r="Y144" s="9"/>
      <c r="Z144" s="9"/>
      <c r="AA144" s="9"/>
      <c r="AB144" s="12"/>
      <c r="AC144" s="12"/>
      <c r="AD144" s="188"/>
      <c r="AE144" s="188"/>
      <c r="AF144" s="188"/>
      <c r="AG144" s="188"/>
      <c r="AH144" s="188"/>
      <c r="AI144" s="188"/>
      <c r="AJ144" s="188"/>
      <c r="AK144" s="188"/>
      <c r="AL144" s="188"/>
      <c r="AM144" s="188"/>
      <c r="AN144" s="188"/>
      <c r="AO144" s="188"/>
      <c r="AP144" s="188"/>
      <c r="AQ144" s="188"/>
      <c r="AR144" s="188"/>
      <c r="AS144" s="188"/>
      <c r="AT144" s="188"/>
      <c r="AU144" s="188"/>
      <c r="AV144" s="188"/>
      <c r="AW144" s="188"/>
      <c r="AX144" s="188"/>
      <c r="AY144" s="188"/>
      <c r="AZ144" s="188"/>
      <c r="BA144" s="188"/>
      <c r="BB144" s="188"/>
      <c r="BC144" s="188"/>
      <c r="BD144" s="188"/>
      <c r="BE144" s="188"/>
      <c r="BF144" s="188"/>
      <c r="BG144" s="188"/>
      <c r="BH144" s="188"/>
      <c r="BI144" s="188"/>
      <c r="BJ144" s="188"/>
      <c r="BK144" s="188"/>
      <c r="BL144" s="188"/>
      <c r="BM144" s="188"/>
      <c r="BN144" s="188"/>
      <c r="BO144" s="188"/>
      <c r="BP144" s="188"/>
      <c r="BQ144" s="188"/>
      <c r="BS144" s="70"/>
      <c r="BU144" s="70"/>
      <c r="BV144" s="70"/>
      <c r="BW144" s="26"/>
      <c r="BX144" s="26"/>
      <c r="BY144" s="26"/>
      <c r="BZ144" s="26"/>
      <c r="CA144" s="26"/>
      <c r="CB144" s="26"/>
      <c r="CC144" s="26"/>
      <c r="CD144" s="26"/>
    </row>
    <row r="145" spans="1:72" ht="12.75">
      <c r="A145" s="8"/>
      <c r="B145" s="8"/>
      <c r="C145" s="10"/>
      <c r="D145" s="11"/>
      <c r="E145" s="14"/>
      <c r="O145" s="11"/>
      <c r="P145" s="27"/>
      <c r="Q145" s="9"/>
      <c r="R145" s="9"/>
      <c r="S145" s="9"/>
      <c r="T145" s="9"/>
      <c r="U145" s="9"/>
      <c r="V145" s="9"/>
      <c r="W145" s="12"/>
      <c r="X145" s="9"/>
      <c r="Y145" s="9"/>
      <c r="Z145" s="9"/>
      <c r="AA145" s="9"/>
      <c r="AB145" s="12"/>
      <c r="AC145" s="12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T145" s="7"/>
    </row>
    <row r="146" spans="30:69" ht="12.75"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</row>
    <row r="147" spans="1:69" ht="12.75">
      <c r="A147" s="344" t="s">
        <v>85</v>
      </c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40"/>
      <c r="AT147" s="140"/>
      <c r="AU147" s="140"/>
      <c r="AV147" s="140"/>
      <c r="AW147" s="140"/>
      <c r="AX147" s="140"/>
      <c r="AY147" s="140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</row>
    <row r="148" spans="1:69" ht="12.75">
      <c r="A148" s="344" t="s">
        <v>86</v>
      </c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1" t="s">
        <v>333</v>
      </c>
      <c r="T148" s="141"/>
      <c r="U148" s="141"/>
      <c r="V148" s="141"/>
      <c r="W148" s="141"/>
      <c r="X148" s="141"/>
      <c r="Y148" s="141"/>
      <c r="Z148" s="141"/>
      <c r="AA148" s="140"/>
      <c r="AB148" s="140"/>
      <c r="AC148" s="140"/>
      <c r="AD148" s="141"/>
      <c r="AE148" s="141"/>
      <c r="AF148" s="141"/>
      <c r="AG148" s="141"/>
      <c r="AH148" s="141"/>
      <c r="AI148" s="141"/>
      <c r="AJ148" s="140"/>
      <c r="AK148" s="140" t="s">
        <v>335</v>
      </c>
      <c r="AL148" s="140"/>
      <c r="AM148" s="140"/>
      <c r="AN148" s="140"/>
      <c r="AO148" s="140"/>
      <c r="AP148" s="140"/>
      <c r="AQ148" s="140"/>
      <c r="AR148" s="140"/>
      <c r="AX148" s="140"/>
      <c r="AY148" s="140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</row>
    <row r="149" spans="1:69" ht="12.75">
      <c r="A149" s="344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3" t="s">
        <v>334</v>
      </c>
      <c r="T149" s="143"/>
      <c r="U149" s="143"/>
      <c r="V149" s="143"/>
      <c r="W149" s="143"/>
      <c r="X149" s="143"/>
      <c r="Y149" s="143"/>
      <c r="Z149" s="143"/>
      <c r="AA149" s="140"/>
      <c r="AB149" s="140"/>
      <c r="AC149" s="140"/>
      <c r="AD149" s="141"/>
      <c r="AE149" s="141"/>
      <c r="AF149" s="141"/>
      <c r="AG149" s="141"/>
      <c r="AH149" s="141"/>
      <c r="AI149" s="141"/>
      <c r="AJ149" s="140"/>
      <c r="AK149" s="140" t="s">
        <v>335</v>
      </c>
      <c r="AL149" s="140"/>
      <c r="AM149" s="140"/>
      <c r="AN149" s="140"/>
      <c r="AO149" s="140"/>
      <c r="AP149" s="140"/>
      <c r="AQ149" s="140"/>
      <c r="AR149" s="140"/>
      <c r="AX149" s="140"/>
      <c r="AY149" s="140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</row>
    <row r="150" spans="1:69" ht="12.75">
      <c r="A150" s="344"/>
      <c r="B150" s="140"/>
      <c r="C150" s="140" t="s">
        <v>335</v>
      </c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3"/>
      <c r="T150" s="143"/>
      <c r="U150" s="143"/>
      <c r="V150" s="143"/>
      <c r="W150" s="143"/>
      <c r="X150" s="143"/>
      <c r="Y150" s="143"/>
      <c r="Z150" s="143"/>
      <c r="AA150" s="140"/>
      <c r="AB150" s="140"/>
      <c r="AC150" s="140"/>
      <c r="AD150" s="141"/>
      <c r="AE150" s="141"/>
      <c r="AF150" s="141"/>
      <c r="AG150" s="141"/>
      <c r="AH150" s="141"/>
      <c r="AI150" s="141"/>
      <c r="AJ150" s="140"/>
      <c r="AK150" s="140" t="s">
        <v>335</v>
      </c>
      <c r="AL150" s="140"/>
      <c r="AM150" s="140"/>
      <c r="AN150" s="140"/>
      <c r="AO150" s="140"/>
      <c r="AP150" s="140"/>
      <c r="AQ150" s="140"/>
      <c r="AR150" s="140"/>
      <c r="AX150" s="140"/>
      <c r="AY150" s="140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</row>
    <row r="151" spans="1:69" ht="12.75">
      <c r="A151" s="344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3"/>
      <c r="T151" s="143"/>
      <c r="U151" s="143"/>
      <c r="V151" s="143"/>
      <c r="W151" s="143"/>
      <c r="X151" s="143"/>
      <c r="Y151" s="143"/>
      <c r="Z151" s="143"/>
      <c r="AA151" s="140"/>
      <c r="AB151" s="140"/>
      <c r="AC151" s="140"/>
      <c r="AD151" s="141"/>
      <c r="AE151" s="141"/>
      <c r="AF151" s="141"/>
      <c r="AG151" s="141"/>
      <c r="AH151" s="141"/>
      <c r="AI151" s="141"/>
      <c r="AJ151" s="140"/>
      <c r="AK151" s="140" t="s">
        <v>335</v>
      </c>
      <c r="AL151" s="140"/>
      <c r="AM151" s="140"/>
      <c r="AN151" s="140"/>
      <c r="AO151" s="140"/>
      <c r="AP151" s="140"/>
      <c r="AQ151" s="140"/>
      <c r="AR151" s="140"/>
      <c r="AX151" s="140"/>
      <c r="AY151" s="140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</row>
    <row r="152" spans="30:69" ht="12.75"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</row>
    <row r="153" spans="30:69" ht="12.75"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</row>
    <row r="154" spans="30:69" ht="12.75"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</row>
    <row r="155" spans="30:69" ht="12.75"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</row>
    <row r="156" spans="30:69" ht="12.75"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</row>
    <row r="157" spans="30:69" ht="12.75"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</row>
    <row r="158" spans="30:69" ht="12.75"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</row>
    <row r="159" spans="30:69" ht="12.75"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</row>
    <row r="160" spans="30:69" ht="12.75"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</row>
    <row r="161" spans="30:69" ht="12.75"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</row>
    <row r="162" spans="30:69" ht="12.75"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</row>
    <row r="163" spans="30:69" ht="12.75"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</row>
    <row r="164" spans="30:69" ht="12.75"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</row>
    <row r="165" spans="30:69" ht="12.75"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</row>
    <row r="166" spans="30:69" ht="12.75"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</row>
    <row r="167" spans="30:69" ht="12.75"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</row>
    <row r="168" spans="30:69" ht="12.75"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</row>
    <row r="169" spans="30:69" ht="12.75"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</row>
    <row r="170" spans="30:69" ht="12.75"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</row>
    <row r="171" spans="30:69" ht="12.75"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</row>
    <row r="172" spans="30:69" ht="12.75"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</row>
    <row r="173" spans="30:69" ht="12.75"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</row>
    <row r="174" spans="30:69" ht="12.75"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</row>
    <row r="175" spans="30:69" ht="12.75"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</row>
    <row r="176" spans="30:69" ht="12.75"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</row>
    <row r="177" spans="30:69" ht="12.75"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</row>
    <row r="178" spans="30:69" ht="12.75"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</row>
    <row r="179" spans="30:69" ht="12.75"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</row>
    <row r="180" spans="30:69" ht="12.75"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</row>
    <row r="181" spans="30:69" ht="12.75"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</row>
    <row r="182" spans="30:69" ht="12.75"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</row>
    <row r="183" spans="30:69" ht="12.75"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</row>
    <row r="184" spans="30:69" ht="12.75"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</row>
    <row r="185" spans="30:69" ht="12.75"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</row>
    <row r="186" spans="30:69" ht="12.75"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</row>
    <row r="187" spans="30:69" ht="12.75"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</row>
    <row r="188" spans="30:69" ht="12.75"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</row>
    <row r="189" spans="30:69" ht="12.75"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</row>
    <row r="190" spans="30:69" ht="12.75"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</row>
    <row r="191" spans="30:69" ht="12.75"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</row>
    <row r="192" spans="30:69" ht="12.75"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</row>
    <row r="193" spans="30:69" ht="12.75"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</row>
    <row r="194" spans="30:69" ht="12.75"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</row>
    <row r="195" spans="30:69" ht="12.75"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</row>
    <row r="196" spans="30:69" ht="12.75"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</row>
    <row r="197" spans="30:69" ht="12.75"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</row>
    <row r="198" spans="30:69" ht="12.75"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</row>
    <row r="199" spans="30:69" ht="12.75"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</row>
    <row r="200" spans="30:69" ht="12.75"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</row>
    <row r="201" spans="30:69" ht="12.75"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</row>
    <row r="202" spans="30:69" ht="12.75"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</row>
    <row r="203" spans="30:69" ht="12.75"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</row>
    <row r="204" spans="30:69" ht="12.75"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</row>
    <row r="205" spans="30:69" ht="12.75"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</row>
    <row r="206" spans="30:69" ht="12.75"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</row>
    <row r="207" spans="30:69" ht="12.75"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</row>
    <row r="208" spans="30:69" ht="12.75"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</row>
    <row r="209" spans="30:69" ht="12.75"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</row>
    <row r="210" spans="30:69" ht="12.75"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</row>
    <row r="211" spans="30:69" ht="12.75"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</row>
    <row r="212" spans="30:69" ht="12.75"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</row>
    <row r="213" spans="30:69" ht="12.75"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</row>
    <row r="214" spans="30:69" ht="12.75"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</row>
    <row r="215" spans="30:69" ht="12.75"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</row>
    <row r="216" spans="30:69" ht="12.75"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</row>
    <row r="217" spans="30:69" ht="12.75"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</row>
    <row r="218" spans="30:69" ht="12.75"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</row>
    <row r="219" spans="30:69" ht="12.75"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</row>
    <row r="220" spans="30:69" ht="12.75"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</row>
    <row r="221" spans="30:69" ht="12.75"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</row>
    <row r="222" spans="30:69" ht="12.75"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</row>
    <row r="223" spans="30:69" ht="12.75"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</row>
    <row r="224" spans="30:69" ht="12.75"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</row>
    <row r="225" spans="30:69" ht="12.75"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</row>
    <row r="226" spans="30:69" ht="12.75"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</row>
    <row r="227" spans="30:69" ht="12.75"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</row>
    <row r="228" spans="30:69" ht="12.75"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</row>
    <row r="229" spans="30:69" ht="12.75"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</row>
    <row r="230" spans="30:69" ht="12.75"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</row>
    <row r="231" spans="30:69" ht="12.75"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</row>
    <row r="232" spans="30:69" ht="12.75"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</row>
    <row r="233" spans="30:69" ht="12.75"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</row>
    <row r="234" spans="30:69" ht="12.75"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</row>
    <row r="235" spans="30:69" ht="12.75"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</row>
    <row r="236" spans="30:69" ht="12.75"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</row>
    <row r="237" spans="30:69" ht="12.75"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</row>
    <row r="238" spans="30:69" ht="12.75"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</row>
    <row r="239" spans="30:69" ht="12.75"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</row>
    <row r="240" spans="30:69" ht="12.75"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</row>
    <row r="241" spans="30:69" ht="12.75"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</row>
    <row r="242" spans="30:69" ht="12.75"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</row>
    <row r="243" spans="30:69" ht="12.75"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</row>
    <row r="244" spans="30:69" ht="12.75"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</row>
    <row r="245" spans="30:69" ht="12.75"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</row>
    <row r="246" spans="30:69" ht="12.75"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</row>
    <row r="247" spans="30:69" ht="12.75"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</row>
    <row r="248" spans="30:69" ht="12.75"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</row>
    <row r="249" spans="30:69" ht="12.75"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</row>
    <row r="250" spans="30:69" ht="12.75"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</row>
    <row r="251" spans="30:69" ht="12.75"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</row>
    <row r="252" spans="30:69" ht="12.75"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</row>
    <row r="253" spans="30:69" ht="12.75"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</row>
    <row r="254" spans="30:69" ht="12.75"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</row>
    <row r="255" spans="30:69" ht="12.75"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</row>
    <row r="256" spans="30:69" ht="12.75"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</row>
    <row r="257" spans="30:69" ht="12.75"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</row>
    <row r="258" spans="30:69" ht="12.75"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</row>
    <row r="259" spans="30:69" ht="12.75"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</row>
    <row r="260" spans="30:69" ht="12.75"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</row>
    <row r="261" spans="30:69" ht="12.75"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</row>
    <row r="262" spans="30:69" ht="12.75"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</row>
    <row r="263" spans="30:69" ht="12.75"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</row>
    <row r="264" spans="30:69" ht="12.75"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</row>
    <row r="265" spans="30:69" ht="12.75"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</row>
    <row r="266" spans="30:69" ht="12.75"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</row>
    <row r="267" spans="30:69" ht="12.75"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</row>
    <row r="268" spans="30:69" ht="12.75"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</row>
    <row r="269" spans="30:69" ht="12.75"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</row>
    <row r="270" spans="30:69" ht="12.75"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</row>
    <row r="271" spans="30:69" ht="12.75"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</row>
    <row r="272" spans="30:69" ht="12.75"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</row>
    <row r="273" spans="30:69" ht="12.75"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</row>
    <row r="274" spans="30:69" ht="12.75"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</row>
    <row r="275" spans="30:69" ht="12.75"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</row>
    <row r="276" spans="30:69" ht="12.75"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</row>
    <row r="277" spans="30:69" ht="12.75"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</row>
    <row r="278" spans="30:69" ht="12.75"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</row>
    <row r="279" spans="30:69" ht="12.75"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</row>
    <row r="280" spans="30:69" ht="12.75"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</row>
    <row r="281" spans="30:69" ht="12.75"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</row>
    <row r="282" spans="30:69" ht="12.75"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</row>
    <row r="283" spans="30:69" ht="12.75"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</row>
    <row r="284" spans="30:69" ht="12.75"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</row>
    <row r="285" spans="30:69" ht="12.75"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</row>
    <row r="286" spans="30:69" ht="12.75"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</row>
    <row r="287" spans="30:69" ht="12.75"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</row>
    <row r="288" spans="30:69" ht="12.75"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</row>
    <row r="289" spans="30:69" ht="12.75"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</row>
    <row r="290" spans="30:69" ht="12.75"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</row>
    <row r="291" spans="30:69" ht="12.75"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</row>
    <row r="292" spans="30:69" ht="12.75"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</row>
    <row r="293" spans="30:69" ht="12.75"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</row>
    <row r="294" spans="30:69" ht="12.75"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</row>
    <row r="295" spans="30:69" ht="12.75"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</row>
    <row r="296" spans="30:69" ht="12.75"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</row>
    <row r="311" spans="1:69" ht="12.75">
      <c r="A311" s="20"/>
      <c r="B311" s="20"/>
      <c r="C311" s="21"/>
      <c r="D311" s="20"/>
      <c r="E311" s="22"/>
      <c r="F311" s="23"/>
      <c r="G311" s="24"/>
      <c r="H311" s="24"/>
      <c r="I311" s="24"/>
      <c r="J311" s="24"/>
      <c r="K311" s="24"/>
      <c r="L311" s="24"/>
      <c r="M311" s="24"/>
      <c r="N311" s="24"/>
      <c r="O311" s="20"/>
      <c r="P311" s="20"/>
      <c r="Q311" s="21"/>
      <c r="R311" s="21"/>
      <c r="S311" s="21"/>
      <c r="T311" s="21"/>
      <c r="U311" s="21"/>
      <c r="V311" s="21"/>
      <c r="W311" s="25"/>
      <c r="X311" s="21"/>
      <c r="Y311" s="21"/>
      <c r="Z311" s="21"/>
      <c r="AA311" s="21"/>
      <c r="AB311" s="25"/>
      <c r="AC311" s="25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</row>
    <row r="312" spans="1:82" s="21" customFormat="1" ht="12.75" hidden="1">
      <c r="A312" s="20"/>
      <c r="B312" s="20"/>
      <c r="C312" s="21">
        <f>Кафедры!A1</f>
        <v>0</v>
      </c>
      <c r="D312" s="20"/>
      <c r="E312" s="22"/>
      <c r="F312" s="23"/>
      <c r="G312" s="24"/>
      <c r="H312" s="24"/>
      <c r="I312" s="24"/>
      <c r="J312" s="24"/>
      <c r="K312" s="24"/>
      <c r="L312" s="24"/>
      <c r="M312" s="24"/>
      <c r="N312" s="24"/>
      <c r="O312" s="20"/>
      <c r="P312" s="20"/>
      <c r="W312" s="25"/>
      <c r="AB312" s="25"/>
      <c r="AC312" s="25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6"/>
      <c r="BS312" s="70"/>
      <c r="BT312" s="6"/>
      <c r="BU312" s="70"/>
      <c r="BV312" s="70"/>
      <c r="BW312" s="33"/>
      <c r="BX312" s="33"/>
      <c r="BY312" s="33"/>
      <c r="BZ312" s="33"/>
      <c r="CA312" s="33"/>
      <c r="CB312" s="33"/>
      <c r="CC312" s="33"/>
      <c r="CD312" s="33"/>
    </row>
    <row r="313" spans="1:82" s="21" customFormat="1" ht="12.75" hidden="1">
      <c r="A313" s="20"/>
      <c r="B313" s="20"/>
      <c r="C313" s="21" t="str">
        <f>Кафедры!A2</f>
        <v>АиАХ</v>
      </c>
      <c r="D313" s="20">
        <v>0</v>
      </c>
      <c r="E313" s="22"/>
      <c r="F313" s="23"/>
      <c r="G313" s="24"/>
      <c r="H313" s="24"/>
      <c r="I313" s="24"/>
      <c r="J313" s="24"/>
      <c r="K313" s="24"/>
      <c r="L313" s="24"/>
      <c r="M313" s="24"/>
      <c r="N313" s="24"/>
      <c r="O313" s="20"/>
      <c r="P313" s="20"/>
      <c r="W313" s="25"/>
      <c r="AB313" s="25"/>
      <c r="AC313" s="25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6"/>
      <c r="BS313" s="70"/>
      <c r="BT313" s="6"/>
      <c r="BU313" s="70"/>
      <c r="BV313" s="70"/>
      <c r="BW313" s="33"/>
      <c r="BX313" s="33"/>
      <c r="BY313" s="33"/>
      <c r="BZ313" s="33"/>
      <c r="CA313" s="33"/>
      <c r="CB313" s="33"/>
      <c r="CC313" s="33"/>
      <c r="CD313" s="33"/>
    </row>
    <row r="314" spans="1:82" s="21" customFormat="1" ht="12.75" hidden="1">
      <c r="A314" s="20"/>
      <c r="B314" s="20"/>
      <c r="C314" s="21" t="str">
        <f>Кафедры!A3</f>
        <v>АиГ</v>
      </c>
      <c r="D314" s="25" t="s">
        <v>336</v>
      </c>
      <c r="E314" s="22"/>
      <c r="F314" s="23"/>
      <c r="G314" s="24"/>
      <c r="H314" s="24"/>
      <c r="I314" s="24"/>
      <c r="J314" s="24"/>
      <c r="K314" s="24"/>
      <c r="L314" s="24"/>
      <c r="M314" s="24"/>
      <c r="N314" s="24"/>
      <c r="O314" s="20"/>
      <c r="P314" s="20"/>
      <c r="W314" s="25"/>
      <c r="AB314" s="25"/>
      <c r="AC314" s="25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6"/>
      <c r="BS314" s="70"/>
      <c r="BT314" s="6"/>
      <c r="BU314" s="70"/>
      <c r="BV314" s="70"/>
      <c r="BW314" s="33"/>
      <c r="BX314" s="33"/>
      <c r="BY314" s="33"/>
      <c r="BZ314" s="33"/>
      <c r="CA314" s="33"/>
      <c r="CB314" s="33"/>
      <c r="CC314" s="33"/>
      <c r="CD314" s="33"/>
    </row>
    <row r="315" spans="1:82" s="21" customFormat="1" ht="12.75" hidden="1">
      <c r="A315" s="20"/>
      <c r="B315" s="20"/>
      <c r="C315" s="21" t="str">
        <f>Кафедры!A4</f>
        <v>АиР</v>
      </c>
      <c r="D315" s="25" t="s">
        <v>17</v>
      </c>
      <c r="E315" s="22"/>
      <c r="F315" s="23"/>
      <c r="G315" s="24"/>
      <c r="H315" s="24"/>
      <c r="I315" s="24"/>
      <c r="J315" s="24"/>
      <c r="K315" s="24"/>
      <c r="L315" s="24"/>
      <c r="M315" s="24"/>
      <c r="N315" s="24"/>
      <c r="O315" s="20"/>
      <c r="P315" s="20"/>
      <c r="W315" s="25"/>
      <c r="AB315" s="25"/>
      <c r="AC315" s="25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6"/>
      <c r="BS315" s="70"/>
      <c r="BT315" s="6"/>
      <c r="BU315" s="70"/>
      <c r="BV315" s="70"/>
      <c r="BW315" s="33"/>
      <c r="BX315" s="33"/>
      <c r="BY315" s="33"/>
      <c r="BZ315" s="33"/>
      <c r="CA315" s="33"/>
      <c r="CB315" s="33"/>
      <c r="CC315" s="33"/>
      <c r="CD315" s="33"/>
    </row>
    <row r="316" spans="1:82" s="21" customFormat="1" ht="12.75" hidden="1">
      <c r="A316" s="20"/>
      <c r="B316" s="20"/>
      <c r="C316" s="21" t="str">
        <f>Кафедры!A5</f>
        <v>АИУС</v>
      </c>
      <c r="D316" s="25" t="s">
        <v>101</v>
      </c>
      <c r="E316" s="22"/>
      <c r="F316" s="23"/>
      <c r="G316" s="24"/>
      <c r="H316" s="24"/>
      <c r="I316" s="24"/>
      <c r="J316" s="24"/>
      <c r="K316" s="24"/>
      <c r="L316" s="24"/>
      <c r="M316" s="24"/>
      <c r="N316" s="24"/>
      <c r="O316" s="20"/>
      <c r="P316" s="20"/>
      <c r="W316" s="25"/>
      <c r="AB316" s="25"/>
      <c r="AC316" s="25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6"/>
      <c r="BS316" s="70"/>
      <c r="BT316" s="6"/>
      <c r="BU316" s="70"/>
      <c r="BV316" s="70"/>
      <c r="BW316" s="33"/>
      <c r="BX316" s="33"/>
      <c r="BY316" s="33"/>
      <c r="BZ316" s="33"/>
      <c r="CA316" s="33"/>
      <c r="CB316" s="33"/>
      <c r="CC316" s="33"/>
      <c r="CD316" s="33"/>
    </row>
    <row r="317" spans="1:82" s="21" customFormat="1" ht="12.75" hidden="1">
      <c r="A317" s="20"/>
      <c r="B317" s="20"/>
      <c r="C317" s="21" t="str">
        <f>Кафедры!A6</f>
        <v>АОТиОС</v>
      </c>
      <c r="D317" s="25" t="s">
        <v>340</v>
      </c>
      <c r="E317" s="22"/>
      <c r="F317" s="23"/>
      <c r="G317" s="24"/>
      <c r="H317" s="24"/>
      <c r="I317" s="24"/>
      <c r="J317" s="24"/>
      <c r="K317" s="24"/>
      <c r="L317" s="24"/>
      <c r="M317" s="24"/>
      <c r="N317" s="24"/>
      <c r="O317" s="20"/>
      <c r="P317" s="20"/>
      <c r="W317" s="25"/>
      <c r="AB317" s="25"/>
      <c r="AC317" s="25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6"/>
      <c r="BS317" s="70"/>
      <c r="BT317" s="6"/>
      <c r="BU317" s="70"/>
      <c r="BV317" s="70"/>
      <c r="BW317" s="33"/>
      <c r="BX317" s="33"/>
      <c r="BY317" s="33"/>
      <c r="BZ317" s="33"/>
      <c r="CA317" s="33"/>
      <c r="CB317" s="33"/>
      <c r="CC317" s="33"/>
      <c r="CD317" s="33"/>
    </row>
    <row r="318" spans="1:82" s="21" customFormat="1" ht="12.75" hidden="1">
      <c r="A318" s="20"/>
      <c r="B318" s="20"/>
      <c r="C318" s="21" t="str">
        <f>Кафедры!A7</f>
        <v>АСС</v>
      </c>
      <c r="D318" s="25" t="s">
        <v>100</v>
      </c>
      <c r="E318" s="22"/>
      <c r="F318" s="23"/>
      <c r="G318" s="24"/>
      <c r="H318" s="24"/>
      <c r="I318" s="24"/>
      <c r="J318" s="24"/>
      <c r="K318" s="24"/>
      <c r="L318" s="24"/>
      <c r="M318" s="24"/>
      <c r="N318" s="24"/>
      <c r="O318" s="20"/>
      <c r="P318" s="20"/>
      <c r="W318" s="25"/>
      <c r="AB318" s="25"/>
      <c r="AC318" s="25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6"/>
      <c r="BS318" s="70"/>
      <c r="BT318" s="6"/>
      <c r="BU318" s="70"/>
      <c r="BV318" s="70"/>
      <c r="BW318" s="33"/>
      <c r="BX318" s="33"/>
      <c r="BY318" s="33"/>
      <c r="BZ318" s="33"/>
      <c r="CA318" s="33"/>
      <c r="CB318" s="33"/>
      <c r="CC318" s="33"/>
      <c r="CD318" s="33"/>
    </row>
    <row r="319" spans="1:82" s="21" customFormat="1" ht="12.75" hidden="1">
      <c r="A319" s="20"/>
      <c r="B319" s="20"/>
      <c r="C319" s="21" t="str">
        <f>Кафедры!A8</f>
        <v>АТМ</v>
      </c>
      <c r="D319" s="25" t="s">
        <v>102</v>
      </c>
      <c r="E319" s="22"/>
      <c r="F319" s="23"/>
      <c r="G319" s="24"/>
      <c r="H319" s="24"/>
      <c r="I319" s="24"/>
      <c r="J319" s="24"/>
      <c r="K319" s="24"/>
      <c r="L319" s="24"/>
      <c r="M319" s="24"/>
      <c r="N319" s="24"/>
      <c r="O319" s="20"/>
      <c r="P319" s="20"/>
      <c r="W319" s="25"/>
      <c r="AB319" s="25"/>
      <c r="AC319" s="25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6"/>
      <c r="BS319" s="70"/>
      <c r="BT319" s="6"/>
      <c r="BU319" s="70"/>
      <c r="BV319" s="70"/>
      <c r="BW319" s="33"/>
      <c r="BX319" s="33"/>
      <c r="BY319" s="33"/>
      <c r="BZ319" s="33"/>
      <c r="CA319" s="33"/>
      <c r="CB319" s="33"/>
      <c r="CC319" s="33"/>
      <c r="CD319" s="33"/>
    </row>
    <row r="320" spans="1:82" s="21" customFormat="1" ht="12.75" hidden="1">
      <c r="A320" s="20"/>
      <c r="B320" s="20"/>
      <c r="C320" s="21" t="str">
        <f>Кафедры!A9</f>
        <v>БТ</v>
      </c>
      <c r="D320" s="20"/>
      <c r="E320" s="22"/>
      <c r="F320" s="23"/>
      <c r="G320" s="24"/>
      <c r="H320" s="24"/>
      <c r="I320" s="24"/>
      <c r="J320" s="24"/>
      <c r="K320" s="24"/>
      <c r="L320" s="24"/>
      <c r="M320" s="24"/>
      <c r="N320" s="24"/>
      <c r="O320" s="20"/>
      <c r="P320" s="20"/>
      <c r="W320" s="25"/>
      <c r="AB320" s="25"/>
      <c r="AC320" s="25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6"/>
      <c r="BS320" s="70"/>
      <c r="BT320" s="6"/>
      <c r="BU320" s="70"/>
      <c r="BV320" s="70"/>
      <c r="BW320" s="33"/>
      <c r="BX320" s="33"/>
      <c r="BY320" s="33"/>
      <c r="BZ320" s="33"/>
      <c r="CA320" s="33"/>
      <c r="CB320" s="33"/>
      <c r="CC320" s="33"/>
      <c r="CD320" s="33"/>
    </row>
    <row r="321" spans="1:82" s="21" customFormat="1" ht="12.75" hidden="1">
      <c r="A321" s="20"/>
      <c r="B321" s="20"/>
      <c r="C321" s="21" t="str">
        <f>Кафедры!A10</f>
        <v>ВБ</v>
      </c>
      <c r="D321" s="20"/>
      <c r="E321" s="22"/>
      <c r="F321" s="23"/>
      <c r="G321" s="24"/>
      <c r="H321" s="24"/>
      <c r="I321" s="24"/>
      <c r="J321" s="24"/>
      <c r="K321" s="24"/>
      <c r="L321" s="24"/>
      <c r="M321" s="24"/>
      <c r="N321" s="24"/>
      <c r="O321" s="20"/>
      <c r="P321" s="20"/>
      <c r="W321" s="25"/>
      <c r="AB321" s="25"/>
      <c r="AC321" s="25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6"/>
      <c r="BS321" s="70"/>
      <c r="BT321" s="6"/>
      <c r="BU321" s="70"/>
      <c r="BV321" s="70"/>
      <c r="BW321" s="33"/>
      <c r="BX321" s="33"/>
      <c r="BY321" s="33"/>
      <c r="BZ321" s="33"/>
      <c r="CA321" s="33"/>
      <c r="CB321" s="33"/>
      <c r="CC321" s="33"/>
      <c r="CD321" s="33"/>
    </row>
    <row r="322" spans="1:82" s="21" customFormat="1" ht="12.75" hidden="1">
      <c r="A322" s="20"/>
      <c r="B322" s="20"/>
      <c r="C322" s="21" t="str">
        <f>Кафедры!A11</f>
        <v>ГД</v>
      </c>
      <c r="D322" s="20"/>
      <c r="E322" s="22"/>
      <c r="F322" s="23"/>
      <c r="G322" s="24"/>
      <c r="H322" s="24"/>
      <c r="I322" s="24"/>
      <c r="J322" s="24"/>
      <c r="K322" s="24"/>
      <c r="L322" s="24"/>
      <c r="M322" s="24"/>
      <c r="N322" s="24"/>
      <c r="O322" s="20"/>
      <c r="P322" s="20"/>
      <c r="W322" s="25"/>
      <c r="AB322" s="25"/>
      <c r="AC322" s="25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6"/>
      <c r="BS322" s="70"/>
      <c r="BT322" s="6"/>
      <c r="BU322" s="70"/>
      <c r="BV322" s="70"/>
      <c r="BW322" s="33"/>
      <c r="BX322" s="33"/>
      <c r="BY322" s="33"/>
      <c r="BZ322" s="33"/>
      <c r="CA322" s="33"/>
      <c r="CB322" s="33"/>
      <c r="CC322" s="33"/>
      <c r="CD322" s="33"/>
    </row>
    <row r="323" spans="1:82" s="21" customFormat="1" ht="12.75" hidden="1">
      <c r="A323" s="20"/>
      <c r="B323" s="20"/>
      <c r="C323" s="21" t="str">
        <f>Кафедры!A12</f>
        <v>ГиК</v>
      </c>
      <c r="D323" s="20"/>
      <c r="E323" s="22"/>
      <c r="F323" s="23"/>
      <c r="G323" s="24"/>
      <c r="H323" s="24"/>
      <c r="I323" s="24"/>
      <c r="J323" s="24"/>
      <c r="K323" s="24"/>
      <c r="L323" s="24"/>
      <c r="M323" s="24"/>
      <c r="N323" s="24"/>
      <c r="O323" s="20"/>
      <c r="P323" s="20"/>
      <c r="W323" s="25"/>
      <c r="AB323" s="25"/>
      <c r="AC323" s="25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6"/>
      <c r="BS323" s="70"/>
      <c r="BT323" s="6"/>
      <c r="BU323" s="70"/>
      <c r="BV323" s="70"/>
      <c r="BW323" s="33"/>
      <c r="BX323" s="33"/>
      <c r="BY323" s="33"/>
      <c r="BZ323" s="33"/>
      <c r="CA323" s="33"/>
      <c r="CB323" s="33"/>
      <c r="CC323" s="33"/>
      <c r="CD323" s="33"/>
    </row>
    <row r="324" spans="1:82" s="21" customFormat="1" ht="12.75" hidden="1">
      <c r="A324" s="20"/>
      <c r="B324" s="20"/>
      <c r="C324" s="21" t="str">
        <f>Кафедры!A13</f>
        <v>ГиП</v>
      </c>
      <c r="D324" s="20"/>
      <c r="E324" s="22"/>
      <c r="F324" s="23"/>
      <c r="G324" s="24"/>
      <c r="H324" s="24"/>
      <c r="I324" s="24"/>
      <c r="J324" s="24"/>
      <c r="K324" s="24"/>
      <c r="L324" s="24"/>
      <c r="M324" s="24"/>
      <c r="N324" s="24"/>
      <c r="O324" s="20"/>
      <c r="P324" s="20"/>
      <c r="W324" s="25"/>
      <c r="AB324" s="25"/>
      <c r="AC324" s="25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6"/>
      <c r="BS324" s="70"/>
      <c r="BT324" s="6"/>
      <c r="BU324" s="70"/>
      <c r="BV324" s="70"/>
      <c r="BW324" s="33"/>
      <c r="BX324" s="33"/>
      <c r="BY324" s="33"/>
      <c r="BZ324" s="33"/>
      <c r="CA324" s="33"/>
      <c r="CB324" s="33"/>
      <c r="CC324" s="33"/>
      <c r="CD324" s="33"/>
    </row>
    <row r="325" spans="1:82" s="21" customFormat="1" ht="12.75" hidden="1">
      <c r="A325" s="20"/>
      <c r="B325" s="20"/>
      <c r="C325" s="21" t="str">
        <f>Кафедры!A14</f>
        <v>ГиСПС</v>
      </c>
      <c r="D325" s="20"/>
      <c r="E325" s="22"/>
      <c r="F325" s="23"/>
      <c r="G325" s="24"/>
      <c r="H325" s="24"/>
      <c r="I325" s="24"/>
      <c r="J325" s="24"/>
      <c r="K325" s="24"/>
      <c r="L325" s="24"/>
      <c r="M325" s="24"/>
      <c r="N325" s="24"/>
      <c r="O325" s="20"/>
      <c r="P325" s="20"/>
      <c r="W325" s="25"/>
      <c r="AB325" s="25"/>
      <c r="AC325" s="25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6"/>
      <c r="BS325" s="70"/>
      <c r="BT325" s="6"/>
      <c r="BU325" s="70"/>
      <c r="BV325" s="70"/>
      <c r="BW325" s="33"/>
      <c r="BX325" s="33"/>
      <c r="BY325" s="33"/>
      <c r="BZ325" s="33"/>
      <c r="CA325" s="33"/>
      <c r="CB325" s="33"/>
      <c r="CC325" s="33"/>
      <c r="CD325" s="33"/>
    </row>
    <row r="326" spans="1:82" s="21" customFormat="1" ht="12.75" hidden="1">
      <c r="A326" s="20"/>
      <c r="B326" s="20"/>
      <c r="C326" s="21" t="str">
        <f>Кафедры!A15</f>
        <v>ГПиП</v>
      </c>
      <c r="D326" s="20"/>
      <c r="E326" s="22"/>
      <c r="F326" s="23"/>
      <c r="G326" s="24"/>
      <c r="H326" s="24"/>
      <c r="I326" s="24"/>
      <c r="J326" s="24"/>
      <c r="K326" s="24"/>
      <c r="L326" s="24"/>
      <c r="M326" s="24"/>
      <c r="N326" s="24"/>
      <c r="O326" s="20"/>
      <c r="P326" s="20"/>
      <c r="W326" s="25"/>
      <c r="AB326" s="25"/>
      <c r="AC326" s="25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6"/>
      <c r="BS326" s="70"/>
      <c r="BT326" s="6"/>
      <c r="BU326" s="70"/>
      <c r="BV326" s="70"/>
      <c r="BW326" s="33"/>
      <c r="BX326" s="33"/>
      <c r="BY326" s="33"/>
      <c r="BZ326" s="33"/>
      <c r="CA326" s="33"/>
      <c r="CB326" s="33"/>
      <c r="CC326" s="33"/>
      <c r="CD326" s="33"/>
    </row>
    <row r="327" spans="1:82" s="21" customFormat="1" ht="12.75" hidden="1">
      <c r="A327" s="20"/>
      <c r="B327" s="20"/>
      <c r="C327" s="21" t="str">
        <f>Кафедры!A16</f>
        <v>ГСиА</v>
      </c>
      <c r="D327" s="20"/>
      <c r="E327" s="22"/>
      <c r="F327" s="23"/>
      <c r="G327" s="24"/>
      <c r="H327" s="24"/>
      <c r="I327" s="24"/>
      <c r="J327" s="24"/>
      <c r="K327" s="24"/>
      <c r="L327" s="24"/>
      <c r="M327" s="24"/>
      <c r="N327" s="24"/>
      <c r="O327" s="20"/>
      <c r="P327" s="20"/>
      <c r="W327" s="25"/>
      <c r="AB327" s="25"/>
      <c r="AC327" s="25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6"/>
      <c r="BS327" s="70"/>
      <c r="BT327" s="6"/>
      <c r="BU327" s="70"/>
      <c r="BV327" s="70"/>
      <c r="BW327" s="33"/>
      <c r="BX327" s="33"/>
      <c r="BY327" s="33"/>
      <c r="BZ327" s="33"/>
      <c r="CA327" s="33"/>
      <c r="CB327" s="33"/>
      <c r="CC327" s="33"/>
      <c r="CD327" s="33"/>
    </row>
    <row r="328" spans="1:82" s="21" customFormat="1" ht="12.75" hidden="1">
      <c r="A328" s="20"/>
      <c r="B328" s="20"/>
      <c r="C328" s="21" t="str">
        <f>Кафедры!A17</f>
        <v>Дизайн</v>
      </c>
      <c r="D328" s="20"/>
      <c r="E328" s="22"/>
      <c r="F328" s="23"/>
      <c r="G328" s="24"/>
      <c r="H328" s="24"/>
      <c r="I328" s="24"/>
      <c r="J328" s="24"/>
      <c r="K328" s="24"/>
      <c r="L328" s="24"/>
      <c r="M328" s="24"/>
      <c r="N328" s="24"/>
      <c r="O328" s="20"/>
      <c r="P328" s="20"/>
      <c r="W328" s="25"/>
      <c r="AB328" s="25"/>
      <c r="AC328" s="25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6"/>
      <c r="BS328" s="70"/>
      <c r="BT328" s="6"/>
      <c r="BU328" s="70"/>
      <c r="BV328" s="70"/>
      <c r="BW328" s="33"/>
      <c r="BX328" s="33"/>
      <c r="BY328" s="33"/>
      <c r="BZ328" s="33"/>
      <c r="CA328" s="33"/>
      <c r="CB328" s="33"/>
      <c r="CC328" s="33"/>
      <c r="CD328" s="33"/>
    </row>
    <row r="329" spans="1:82" s="21" customFormat="1" ht="12.75" hidden="1">
      <c r="A329" s="20"/>
      <c r="B329" s="20"/>
      <c r="C329" s="21" t="str">
        <f>Кафедры!A18</f>
        <v>Журн</v>
      </c>
      <c r="D329" s="20"/>
      <c r="E329" s="22"/>
      <c r="F329" s="23"/>
      <c r="G329" s="24"/>
      <c r="H329" s="24"/>
      <c r="I329" s="24"/>
      <c r="J329" s="24"/>
      <c r="K329" s="24"/>
      <c r="L329" s="24"/>
      <c r="M329" s="24"/>
      <c r="N329" s="24"/>
      <c r="O329" s="20"/>
      <c r="P329" s="20"/>
      <c r="W329" s="25"/>
      <c r="AB329" s="25"/>
      <c r="AC329" s="25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6"/>
      <c r="BS329" s="70"/>
      <c r="BT329" s="6"/>
      <c r="BU329" s="70"/>
      <c r="BV329" s="70"/>
      <c r="BW329" s="33"/>
      <c r="BX329" s="33"/>
      <c r="BY329" s="33"/>
      <c r="BZ329" s="33"/>
      <c r="CA329" s="33"/>
      <c r="CB329" s="33"/>
      <c r="CC329" s="33"/>
      <c r="CD329" s="33"/>
    </row>
    <row r="330" spans="1:82" s="21" customFormat="1" ht="12.75" hidden="1">
      <c r="A330" s="20"/>
      <c r="B330" s="20"/>
      <c r="C330" s="21" t="str">
        <f>Кафедры!A19</f>
        <v>ИиК</v>
      </c>
      <c r="D330" s="20"/>
      <c r="E330" s="22"/>
      <c r="F330" s="23"/>
      <c r="G330" s="24"/>
      <c r="H330" s="24"/>
      <c r="I330" s="24"/>
      <c r="J330" s="24"/>
      <c r="K330" s="24"/>
      <c r="L330" s="24"/>
      <c r="M330" s="24"/>
      <c r="N330" s="24"/>
      <c r="O330" s="20"/>
      <c r="P330" s="20"/>
      <c r="W330" s="25"/>
      <c r="AB330" s="25"/>
      <c r="AC330" s="25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6"/>
      <c r="BS330" s="70"/>
      <c r="BT330" s="6"/>
      <c r="BU330" s="70"/>
      <c r="BV330" s="70"/>
      <c r="BW330" s="33"/>
      <c r="BX330" s="33"/>
      <c r="BY330" s="33"/>
      <c r="BZ330" s="33"/>
      <c r="CA330" s="33"/>
      <c r="CB330" s="33"/>
      <c r="CC330" s="33"/>
      <c r="CD330" s="33"/>
    </row>
    <row r="331" spans="1:82" s="21" customFormat="1" ht="12.75" hidden="1">
      <c r="A331" s="20"/>
      <c r="B331" s="20"/>
      <c r="C331" s="21" t="str">
        <f>Кафедры!A20</f>
        <v>ИМС</v>
      </c>
      <c r="D331" s="20"/>
      <c r="E331" s="22"/>
      <c r="F331" s="23"/>
      <c r="G331" s="24"/>
      <c r="H331" s="24"/>
      <c r="I331" s="24"/>
      <c r="J331" s="24"/>
      <c r="K331" s="24"/>
      <c r="L331" s="24"/>
      <c r="M331" s="24"/>
      <c r="N331" s="24"/>
      <c r="O331" s="20"/>
      <c r="P331" s="20"/>
      <c r="W331" s="25"/>
      <c r="AB331" s="25"/>
      <c r="AC331" s="25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6"/>
      <c r="BS331" s="70"/>
      <c r="BT331" s="6"/>
      <c r="BU331" s="70"/>
      <c r="BV331" s="70"/>
      <c r="BW331" s="33"/>
      <c r="BX331" s="33"/>
      <c r="BY331" s="33"/>
      <c r="BZ331" s="33"/>
      <c r="CA331" s="33"/>
      <c r="CB331" s="33"/>
      <c r="CC331" s="33"/>
      <c r="CD331" s="33"/>
    </row>
    <row r="332" spans="1:82" s="21" customFormat="1" ht="12.75" hidden="1">
      <c r="A332" s="20"/>
      <c r="B332" s="20"/>
      <c r="C332" s="21" t="str">
        <f>Кафедры!A21</f>
        <v>Ин.Яз.</v>
      </c>
      <c r="D332" s="20"/>
      <c r="E332" s="22"/>
      <c r="F332" s="23"/>
      <c r="G332" s="24"/>
      <c r="H332" s="24"/>
      <c r="I332" s="24"/>
      <c r="J332" s="24"/>
      <c r="K332" s="24"/>
      <c r="L332" s="24"/>
      <c r="M332" s="24"/>
      <c r="N332" s="24"/>
      <c r="O332" s="20"/>
      <c r="P332" s="20"/>
      <c r="W332" s="25"/>
      <c r="AB332" s="25"/>
      <c r="AC332" s="25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6"/>
      <c r="BS332" s="70"/>
      <c r="BT332" s="6"/>
      <c r="BU332" s="70"/>
      <c r="BV332" s="70"/>
      <c r="BW332" s="33"/>
      <c r="BX332" s="33"/>
      <c r="BY332" s="33"/>
      <c r="BZ332" s="33"/>
      <c r="CA332" s="33"/>
      <c r="CB332" s="33"/>
      <c r="CC332" s="33"/>
      <c r="CD332" s="33"/>
    </row>
    <row r="333" spans="1:82" s="21" customFormat="1" ht="12.75" hidden="1">
      <c r="A333" s="20"/>
      <c r="B333" s="20"/>
      <c r="C333" s="21" t="str">
        <f>Кафедры!A22</f>
        <v>ЛиП</v>
      </c>
      <c r="D333" s="20"/>
      <c r="E333" s="22"/>
      <c r="F333" s="23"/>
      <c r="G333" s="24"/>
      <c r="H333" s="24"/>
      <c r="I333" s="24"/>
      <c r="J333" s="24"/>
      <c r="K333" s="24"/>
      <c r="L333" s="24"/>
      <c r="M333" s="24"/>
      <c r="N333" s="24"/>
      <c r="O333" s="20"/>
      <c r="P333" s="20"/>
      <c r="W333" s="25"/>
      <c r="AB333" s="25"/>
      <c r="AC333" s="25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6"/>
      <c r="BS333" s="70"/>
      <c r="BT333" s="6"/>
      <c r="BU333" s="70"/>
      <c r="BV333" s="70"/>
      <c r="BW333" s="33"/>
      <c r="BX333" s="33"/>
      <c r="BY333" s="33"/>
      <c r="BZ333" s="33"/>
      <c r="CA333" s="33"/>
      <c r="CB333" s="33"/>
      <c r="CC333" s="33"/>
      <c r="CD333" s="33"/>
    </row>
    <row r="334" spans="1:82" s="21" customFormat="1" ht="12.75" hidden="1">
      <c r="A334" s="20"/>
      <c r="B334" s="20"/>
      <c r="C334" s="21" t="str">
        <f>Кафедры!A23</f>
        <v>МА</v>
      </c>
      <c r="D334" s="20"/>
      <c r="E334" s="22"/>
      <c r="F334" s="23"/>
      <c r="G334" s="24"/>
      <c r="H334" s="24"/>
      <c r="I334" s="24"/>
      <c r="J334" s="24"/>
      <c r="K334" s="24"/>
      <c r="L334" s="24"/>
      <c r="M334" s="24"/>
      <c r="N334" s="24"/>
      <c r="O334" s="20"/>
      <c r="P334" s="20"/>
      <c r="W334" s="25"/>
      <c r="AB334" s="25"/>
      <c r="AC334" s="25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6"/>
      <c r="BS334" s="70"/>
      <c r="BT334" s="6"/>
      <c r="BU334" s="70"/>
      <c r="BV334" s="70"/>
      <c r="BW334" s="33"/>
      <c r="BX334" s="33"/>
      <c r="BY334" s="33"/>
      <c r="BZ334" s="33"/>
      <c r="CA334" s="33"/>
      <c r="CB334" s="33"/>
      <c r="CC334" s="33"/>
      <c r="CD334" s="33"/>
    </row>
    <row r="335" spans="1:82" s="21" customFormat="1" ht="12.75" hidden="1">
      <c r="A335" s="20"/>
      <c r="B335" s="20"/>
      <c r="C335" s="21" t="str">
        <f>Кафедры!A24</f>
        <v>Мат.М</v>
      </c>
      <c r="D335" s="20"/>
      <c r="E335" s="22"/>
      <c r="F335" s="23"/>
      <c r="G335" s="24"/>
      <c r="H335" s="24"/>
      <c r="I335" s="24"/>
      <c r="J335" s="24"/>
      <c r="K335" s="24"/>
      <c r="L335" s="24"/>
      <c r="M335" s="24"/>
      <c r="N335" s="24"/>
      <c r="O335" s="20"/>
      <c r="P335" s="20"/>
      <c r="W335" s="25"/>
      <c r="AB335" s="25"/>
      <c r="AC335" s="25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6"/>
      <c r="BS335" s="70"/>
      <c r="BT335" s="6"/>
      <c r="BU335" s="70"/>
      <c r="BV335" s="70"/>
      <c r="BW335" s="33"/>
      <c r="BX335" s="33"/>
      <c r="BY335" s="33"/>
      <c r="BZ335" s="33"/>
      <c r="CA335" s="33"/>
      <c r="CB335" s="33"/>
      <c r="CC335" s="33"/>
      <c r="CD335" s="33"/>
    </row>
    <row r="336" spans="1:82" s="21" customFormat="1" ht="12.75" hidden="1">
      <c r="A336" s="20"/>
      <c r="B336" s="20"/>
      <c r="C336" s="21" t="str">
        <f>Кафедры!A25</f>
        <v>МБД</v>
      </c>
      <c r="D336" s="20"/>
      <c r="E336" s="22"/>
      <c r="F336" s="23"/>
      <c r="G336" s="24"/>
      <c r="H336" s="24"/>
      <c r="I336" s="24"/>
      <c r="J336" s="24"/>
      <c r="K336" s="24"/>
      <c r="L336" s="24"/>
      <c r="M336" s="24"/>
      <c r="N336" s="24"/>
      <c r="O336" s="20"/>
      <c r="P336" s="20"/>
      <c r="W336" s="25"/>
      <c r="AB336" s="25"/>
      <c r="AC336" s="25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6"/>
      <c r="BS336" s="70"/>
      <c r="BT336" s="6"/>
      <c r="BU336" s="70"/>
      <c r="BV336" s="70"/>
      <c r="BW336" s="33"/>
      <c r="BX336" s="33"/>
      <c r="BY336" s="33"/>
      <c r="BZ336" s="33"/>
      <c r="CA336" s="33"/>
      <c r="CB336" s="33"/>
      <c r="CC336" s="33"/>
      <c r="CD336" s="33"/>
    </row>
    <row r="337" spans="1:82" s="21" customFormat="1" ht="12.75" hidden="1">
      <c r="A337" s="20"/>
      <c r="B337" s="20"/>
      <c r="C337" s="21" t="str">
        <f>Кафедры!A26</f>
        <v>Мех.Мат.</v>
      </c>
      <c r="D337" s="20"/>
      <c r="E337" s="22"/>
      <c r="F337" s="23"/>
      <c r="G337" s="24"/>
      <c r="H337" s="24"/>
      <c r="I337" s="24"/>
      <c r="J337" s="24"/>
      <c r="K337" s="24"/>
      <c r="L337" s="24"/>
      <c r="M337" s="24"/>
      <c r="N337" s="24"/>
      <c r="O337" s="20"/>
      <c r="P337" s="20"/>
      <c r="W337" s="25"/>
      <c r="AB337" s="25"/>
      <c r="AC337" s="25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6"/>
      <c r="BS337" s="70"/>
      <c r="BT337" s="6"/>
      <c r="BU337" s="70"/>
      <c r="BV337" s="70"/>
      <c r="BW337" s="33"/>
      <c r="BX337" s="33"/>
      <c r="BY337" s="33"/>
      <c r="BZ337" s="33"/>
      <c r="CA337" s="33"/>
      <c r="CB337" s="33"/>
      <c r="CC337" s="33"/>
      <c r="CD337" s="33"/>
    </row>
    <row r="338" spans="1:82" s="21" customFormat="1" ht="12.75" hidden="1">
      <c r="A338" s="20"/>
      <c r="B338" s="20"/>
      <c r="C338" s="21" t="str">
        <f>Кафедры!A27</f>
        <v>МПФ</v>
      </c>
      <c r="D338" s="20"/>
      <c r="E338" s="22"/>
      <c r="F338" s="23"/>
      <c r="G338" s="24"/>
      <c r="H338" s="24"/>
      <c r="I338" s="24"/>
      <c r="J338" s="24"/>
      <c r="K338" s="24"/>
      <c r="L338" s="24"/>
      <c r="M338" s="24"/>
      <c r="N338" s="24"/>
      <c r="O338" s="20"/>
      <c r="P338" s="20"/>
      <c r="W338" s="25"/>
      <c r="AB338" s="25"/>
      <c r="AC338" s="25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6"/>
      <c r="BS338" s="70"/>
      <c r="BT338" s="6"/>
      <c r="BU338" s="70"/>
      <c r="BV338" s="70"/>
      <c r="BW338" s="33"/>
      <c r="BX338" s="33"/>
      <c r="BY338" s="33"/>
      <c r="BZ338" s="33"/>
      <c r="CA338" s="33"/>
      <c r="CB338" s="33"/>
      <c r="CC338" s="33"/>
      <c r="CD338" s="33"/>
    </row>
    <row r="339" spans="1:82" s="21" customFormat="1" ht="12.75" hidden="1">
      <c r="A339" s="20"/>
      <c r="B339" s="20"/>
      <c r="C339" s="21" t="str">
        <f>Кафедры!A28</f>
        <v>МЭ</v>
      </c>
      <c r="D339" s="20"/>
      <c r="E339" s="22"/>
      <c r="F339" s="23"/>
      <c r="G339" s="24"/>
      <c r="H339" s="24"/>
      <c r="I339" s="24"/>
      <c r="J339" s="24"/>
      <c r="K339" s="24"/>
      <c r="L339" s="24"/>
      <c r="M339" s="24"/>
      <c r="N339" s="24"/>
      <c r="O339" s="20"/>
      <c r="P339" s="20"/>
      <c r="W339" s="25"/>
      <c r="AB339" s="25"/>
      <c r="AC339" s="25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6"/>
      <c r="BS339" s="70"/>
      <c r="BT339" s="6"/>
      <c r="BU339" s="70"/>
      <c r="BV339" s="70"/>
      <c r="BW339" s="33"/>
      <c r="BX339" s="33"/>
      <c r="BY339" s="33"/>
      <c r="BZ339" s="33"/>
      <c r="CA339" s="33"/>
      <c r="CB339" s="33"/>
      <c r="CC339" s="33"/>
      <c r="CD339" s="33"/>
    </row>
    <row r="340" spans="1:82" s="21" customFormat="1" ht="12.75" hidden="1">
      <c r="A340" s="20"/>
      <c r="B340" s="20"/>
      <c r="C340" s="21" t="str">
        <f>Кафедры!A29</f>
        <v>НГИиКГ</v>
      </c>
      <c r="D340" s="20"/>
      <c r="E340" s="22"/>
      <c r="F340" s="23"/>
      <c r="G340" s="24"/>
      <c r="H340" s="24"/>
      <c r="I340" s="24"/>
      <c r="J340" s="24"/>
      <c r="K340" s="24"/>
      <c r="L340" s="24"/>
      <c r="M340" s="24"/>
      <c r="N340" s="24"/>
      <c r="O340" s="20"/>
      <c r="P340" s="20"/>
      <c r="W340" s="25"/>
      <c r="AB340" s="25"/>
      <c r="AC340" s="25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6"/>
      <c r="BS340" s="70"/>
      <c r="BT340" s="6"/>
      <c r="BU340" s="70"/>
      <c r="BV340" s="70"/>
      <c r="BW340" s="33"/>
      <c r="BX340" s="33"/>
      <c r="BY340" s="33"/>
      <c r="BZ340" s="33"/>
      <c r="CA340" s="33"/>
      <c r="CB340" s="33"/>
      <c r="CC340" s="33"/>
      <c r="CD340" s="33"/>
    </row>
    <row r="341" spans="1:82" s="21" customFormat="1" ht="12.75" hidden="1">
      <c r="A341" s="20"/>
      <c r="B341" s="20"/>
      <c r="C341" s="21" t="str">
        <f>Кафедры!A30</f>
        <v>ОТДИУ</v>
      </c>
      <c r="D341" s="20"/>
      <c r="E341" s="22"/>
      <c r="F341" s="23"/>
      <c r="G341" s="24"/>
      <c r="H341" s="24"/>
      <c r="I341" s="24"/>
      <c r="J341" s="24"/>
      <c r="K341" s="24"/>
      <c r="L341" s="24"/>
      <c r="M341" s="24"/>
      <c r="N341" s="24"/>
      <c r="O341" s="20"/>
      <c r="P341" s="20"/>
      <c r="W341" s="25"/>
      <c r="AB341" s="25"/>
      <c r="AC341" s="25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6"/>
      <c r="BS341" s="70"/>
      <c r="BT341" s="6"/>
      <c r="BU341" s="70"/>
      <c r="BV341" s="70"/>
      <c r="BW341" s="33"/>
      <c r="BX341" s="33"/>
      <c r="BY341" s="33"/>
      <c r="BZ341" s="33"/>
      <c r="CA341" s="33"/>
      <c r="CB341" s="33"/>
      <c r="CC341" s="33"/>
      <c r="CD341" s="33"/>
    </row>
    <row r="342" spans="1:82" s="21" customFormat="1" ht="12.75" hidden="1">
      <c r="A342" s="20"/>
      <c r="B342" s="20"/>
      <c r="C342" s="21" t="str">
        <f>Кафедры!A31</f>
        <v>ПАК</v>
      </c>
      <c r="D342" s="20"/>
      <c r="E342" s="22"/>
      <c r="F342" s="23"/>
      <c r="G342" s="24"/>
      <c r="H342" s="24"/>
      <c r="I342" s="24"/>
      <c r="J342" s="24"/>
      <c r="K342" s="24"/>
      <c r="L342" s="24"/>
      <c r="M342" s="24"/>
      <c r="N342" s="24"/>
      <c r="O342" s="20"/>
      <c r="P342" s="20"/>
      <c r="W342" s="25"/>
      <c r="AB342" s="25"/>
      <c r="AC342" s="25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6"/>
      <c r="BS342" s="70"/>
      <c r="BT342" s="6"/>
      <c r="BU342" s="70"/>
      <c r="BV342" s="70"/>
      <c r="BW342" s="33"/>
      <c r="BX342" s="33"/>
      <c r="BY342" s="33"/>
      <c r="BZ342" s="33"/>
      <c r="CA342" s="33"/>
      <c r="CB342" s="33"/>
      <c r="CC342" s="33"/>
      <c r="CD342" s="33"/>
    </row>
    <row r="343" spans="1:82" s="21" customFormat="1" ht="12.75" hidden="1">
      <c r="A343" s="20"/>
      <c r="B343" s="20"/>
      <c r="C343" s="21" t="str">
        <f>Кафедры!A32</f>
        <v>ПБС</v>
      </c>
      <c r="D343" s="20"/>
      <c r="E343" s="22"/>
      <c r="F343" s="23"/>
      <c r="G343" s="24"/>
      <c r="H343" s="24"/>
      <c r="I343" s="24"/>
      <c r="J343" s="24"/>
      <c r="K343" s="24"/>
      <c r="L343" s="24"/>
      <c r="M343" s="24"/>
      <c r="N343" s="24"/>
      <c r="O343" s="20"/>
      <c r="P343" s="20"/>
      <c r="W343" s="25"/>
      <c r="AB343" s="25"/>
      <c r="AC343" s="25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6"/>
      <c r="BS343" s="70"/>
      <c r="BT343" s="6"/>
      <c r="BU343" s="70"/>
      <c r="BV343" s="70"/>
      <c r="BW343" s="33"/>
      <c r="BX343" s="33"/>
      <c r="BY343" s="33"/>
      <c r="BZ343" s="33"/>
      <c r="CA343" s="33"/>
      <c r="CB343" s="33"/>
      <c r="CC343" s="33"/>
      <c r="CD343" s="33"/>
    </row>
    <row r="344" spans="1:82" s="21" customFormat="1" ht="12.75" hidden="1">
      <c r="A344" s="20"/>
      <c r="B344" s="20"/>
      <c r="C344" s="21" t="str">
        <f>Кафедры!A33</f>
        <v>ПВБ</v>
      </c>
      <c r="D344" s="20"/>
      <c r="E344" s="22"/>
      <c r="F344" s="23"/>
      <c r="G344" s="24"/>
      <c r="H344" s="24"/>
      <c r="I344" s="24"/>
      <c r="J344" s="24"/>
      <c r="K344" s="24"/>
      <c r="L344" s="24"/>
      <c r="M344" s="24"/>
      <c r="N344" s="24"/>
      <c r="O344" s="20"/>
      <c r="P344" s="20"/>
      <c r="W344" s="25"/>
      <c r="AB344" s="25"/>
      <c r="AC344" s="25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6"/>
      <c r="BS344" s="70"/>
      <c r="BT344" s="6"/>
      <c r="BU344" s="70"/>
      <c r="BV344" s="70"/>
      <c r="BW344" s="33"/>
      <c r="BX344" s="33"/>
      <c r="BY344" s="33"/>
      <c r="BZ344" s="33"/>
      <c r="CA344" s="33"/>
      <c r="CB344" s="33"/>
      <c r="CC344" s="33"/>
      <c r="CD344" s="33"/>
    </row>
    <row r="345" spans="1:82" s="21" customFormat="1" ht="12.75" hidden="1">
      <c r="A345" s="20"/>
      <c r="B345" s="20"/>
      <c r="C345" s="21" t="str">
        <f>Кафедры!A34</f>
        <v>Педиатр.</v>
      </c>
      <c r="D345" s="20"/>
      <c r="E345" s="22"/>
      <c r="F345" s="23"/>
      <c r="G345" s="24"/>
      <c r="H345" s="24"/>
      <c r="I345" s="24"/>
      <c r="J345" s="24"/>
      <c r="K345" s="24"/>
      <c r="L345" s="24"/>
      <c r="M345" s="24"/>
      <c r="N345" s="24"/>
      <c r="O345" s="20"/>
      <c r="P345" s="20"/>
      <c r="W345" s="25"/>
      <c r="AB345" s="25"/>
      <c r="AC345" s="25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6"/>
      <c r="BS345" s="70"/>
      <c r="BT345" s="6"/>
      <c r="BU345" s="70"/>
      <c r="BV345" s="70"/>
      <c r="BW345" s="33"/>
      <c r="BX345" s="33"/>
      <c r="BY345" s="33"/>
      <c r="BZ345" s="33"/>
      <c r="CA345" s="33"/>
      <c r="CB345" s="33"/>
      <c r="CC345" s="33"/>
      <c r="CD345" s="33"/>
    </row>
    <row r="346" spans="1:82" s="21" customFormat="1" ht="12.75" hidden="1">
      <c r="A346" s="20"/>
      <c r="B346" s="20"/>
      <c r="C346" s="21" t="str">
        <f>Кафедры!A35</f>
        <v>ПМиДМ</v>
      </c>
      <c r="D346" s="20"/>
      <c r="E346" s="22"/>
      <c r="F346" s="23"/>
      <c r="G346" s="24"/>
      <c r="H346" s="24"/>
      <c r="I346" s="24"/>
      <c r="J346" s="24"/>
      <c r="K346" s="24"/>
      <c r="L346" s="24"/>
      <c r="M346" s="24"/>
      <c r="N346" s="24"/>
      <c r="O346" s="20"/>
      <c r="P346" s="20"/>
      <c r="W346" s="25"/>
      <c r="AB346" s="25"/>
      <c r="AC346" s="25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6"/>
      <c r="BS346" s="70"/>
      <c r="BT346" s="6"/>
      <c r="BU346" s="70"/>
      <c r="BV346" s="70"/>
      <c r="BW346" s="33"/>
      <c r="BX346" s="33"/>
      <c r="BY346" s="33"/>
      <c r="BZ346" s="33"/>
      <c r="CA346" s="33"/>
      <c r="CB346" s="33"/>
      <c r="CC346" s="33"/>
      <c r="CD346" s="33"/>
    </row>
    <row r="347" spans="1:82" s="21" customFormat="1" ht="12.75" hidden="1">
      <c r="A347" s="20"/>
      <c r="B347" s="20"/>
      <c r="C347" s="21" t="str">
        <f>Кафедры!A36</f>
        <v>ПМиИ</v>
      </c>
      <c r="D347" s="20"/>
      <c r="E347" s="22"/>
      <c r="F347" s="23"/>
      <c r="G347" s="24"/>
      <c r="H347" s="24"/>
      <c r="I347" s="24"/>
      <c r="J347" s="24"/>
      <c r="K347" s="24"/>
      <c r="L347" s="24"/>
      <c r="M347" s="24"/>
      <c r="N347" s="24"/>
      <c r="O347" s="20"/>
      <c r="P347" s="20"/>
      <c r="W347" s="25"/>
      <c r="AB347" s="25"/>
      <c r="AC347" s="25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6"/>
      <c r="BS347" s="70"/>
      <c r="BT347" s="6"/>
      <c r="BU347" s="70"/>
      <c r="BV347" s="70"/>
      <c r="BW347" s="33"/>
      <c r="BX347" s="33"/>
      <c r="BY347" s="33"/>
      <c r="BZ347" s="33"/>
      <c r="CA347" s="33"/>
      <c r="CB347" s="33"/>
      <c r="CC347" s="33"/>
      <c r="CD347" s="33"/>
    </row>
    <row r="348" spans="1:82" s="21" customFormat="1" ht="12.75" hidden="1">
      <c r="A348" s="20"/>
      <c r="B348" s="20"/>
      <c r="C348" s="21" t="str">
        <f>Кафедры!A37</f>
        <v>Психолог.</v>
      </c>
      <c r="D348" s="20"/>
      <c r="E348" s="22"/>
      <c r="F348" s="23"/>
      <c r="G348" s="24"/>
      <c r="H348" s="24"/>
      <c r="I348" s="24"/>
      <c r="J348" s="24"/>
      <c r="K348" s="24"/>
      <c r="L348" s="24"/>
      <c r="M348" s="24"/>
      <c r="N348" s="24"/>
      <c r="O348" s="20"/>
      <c r="P348" s="20"/>
      <c r="W348" s="25"/>
      <c r="AB348" s="25"/>
      <c r="AC348" s="25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6"/>
      <c r="BS348" s="70"/>
      <c r="BT348" s="6"/>
      <c r="BU348" s="70"/>
      <c r="BV348" s="70"/>
      <c r="BW348" s="33"/>
      <c r="BX348" s="33"/>
      <c r="BY348" s="33"/>
      <c r="BZ348" s="33"/>
      <c r="CA348" s="33"/>
      <c r="CB348" s="33"/>
      <c r="CC348" s="33"/>
      <c r="CD348" s="33"/>
    </row>
    <row r="349" spans="1:82" s="21" customFormat="1" ht="12.75" hidden="1">
      <c r="A349" s="20"/>
      <c r="B349" s="20"/>
      <c r="C349" s="21" t="str">
        <f>Кафедры!A38</f>
        <v>ПТМиО</v>
      </c>
      <c r="D349" s="20"/>
      <c r="E349" s="22"/>
      <c r="F349" s="23"/>
      <c r="G349" s="24"/>
      <c r="H349" s="24"/>
      <c r="I349" s="24"/>
      <c r="J349" s="24"/>
      <c r="K349" s="24"/>
      <c r="L349" s="24"/>
      <c r="M349" s="24"/>
      <c r="N349" s="24"/>
      <c r="O349" s="20"/>
      <c r="P349" s="20"/>
      <c r="W349" s="25"/>
      <c r="AB349" s="25"/>
      <c r="AC349" s="25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6"/>
      <c r="BS349" s="70"/>
      <c r="BT349" s="6"/>
      <c r="BU349" s="70"/>
      <c r="BV349" s="70"/>
      <c r="BW349" s="33"/>
      <c r="BX349" s="33"/>
      <c r="BY349" s="33"/>
      <c r="BZ349" s="33"/>
      <c r="CA349" s="33"/>
      <c r="CB349" s="33"/>
      <c r="CC349" s="33"/>
      <c r="CD349" s="33"/>
    </row>
    <row r="350" spans="1:82" s="21" customFormat="1" ht="12.75" hidden="1">
      <c r="A350" s="20"/>
      <c r="B350" s="20"/>
      <c r="C350" s="21" t="str">
        <f>Кафедры!A39</f>
        <v>ПУ</v>
      </c>
      <c r="D350" s="20"/>
      <c r="E350" s="22"/>
      <c r="F350" s="23"/>
      <c r="G350" s="24"/>
      <c r="H350" s="24"/>
      <c r="I350" s="24"/>
      <c r="J350" s="24"/>
      <c r="K350" s="24"/>
      <c r="L350" s="24"/>
      <c r="M350" s="24"/>
      <c r="N350" s="24"/>
      <c r="O350" s="20"/>
      <c r="P350" s="20"/>
      <c r="W350" s="25"/>
      <c r="AB350" s="25"/>
      <c r="AC350" s="25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6"/>
      <c r="BS350" s="70"/>
      <c r="BT350" s="6"/>
      <c r="BU350" s="70"/>
      <c r="BV350" s="70"/>
      <c r="BW350" s="33"/>
      <c r="BX350" s="33"/>
      <c r="BY350" s="33"/>
      <c r="BZ350" s="33"/>
      <c r="CA350" s="33"/>
      <c r="CB350" s="33"/>
      <c r="CC350" s="33"/>
      <c r="CD350" s="33"/>
    </row>
    <row r="351" spans="1:82" s="21" customFormat="1" ht="12.75" hidden="1">
      <c r="A351" s="20"/>
      <c r="B351" s="20"/>
      <c r="C351" s="21" t="str">
        <f>Кафедры!A40</f>
        <v>РВ</v>
      </c>
      <c r="D351" s="20"/>
      <c r="E351" s="22"/>
      <c r="F351" s="23"/>
      <c r="G351" s="24"/>
      <c r="H351" s="24"/>
      <c r="I351" s="24"/>
      <c r="J351" s="24"/>
      <c r="K351" s="24"/>
      <c r="L351" s="24"/>
      <c r="M351" s="24"/>
      <c r="N351" s="24"/>
      <c r="O351" s="20"/>
      <c r="P351" s="20"/>
      <c r="W351" s="25"/>
      <c r="AB351" s="25"/>
      <c r="AC351" s="25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6"/>
      <c r="BS351" s="70"/>
      <c r="BT351" s="6"/>
      <c r="BU351" s="70"/>
      <c r="BV351" s="70"/>
      <c r="BW351" s="33"/>
      <c r="BX351" s="33"/>
      <c r="BY351" s="33"/>
      <c r="BZ351" s="33"/>
      <c r="CA351" s="33"/>
      <c r="CB351" s="33"/>
      <c r="CC351" s="33"/>
      <c r="CD351" s="33"/>
    </row>
    <row r="352" spans="1:82" s="21" customFormat="1" ht="12.75" hidden="1">
      <c r="A352" s="20"/>
      <c r="B352" s="20"/>
      <c r="C352" s="21" t="str">
        <f>Кафедры!A41</f>
        <v>РТиАП</v>
      </c>
      <c r="D352" s="20"/>
      <c r="E352" s="22"/>
      <c r="F352" s="23"/>
      <c r="G352" s="24"/>
      <c r="H352" s="24"/>
      <c r="I352" s="24"/>
      <c r="J352" s="24"/>
      <c r="K352" s="24"/>
      <c r="L352" s="24"/>
      <c r="M352" s="24"/>
      <c r="N352" s="24"/>
      <c r="O352" s="20"/>
      <c r="P352" s="20"/>
      <c r="W352" s="25"/>
      <c r="AB352" s="25"/>
      <c r="AC352" s="25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6"/>
      <c r="BS352" s="70"/>
      <c r="BT352" s="6"/>
      <c r="BU352" s="70"/>
      <c r="BV352" s="70"/>
      <c r="BW352" s="33"/>
      <c r="BX352" s="33"/>
      <c r="BY352" s="33"/>
      <c r="BZ352" s="33"/>
      <c r="CA352" s="33"/>
      <c r="CB352" s="33"/>
      <c r="CC352" s="33"/>
      <c r="CD352" s="33"/>
    </row>
    <row r="353" spans="1:82" s="21" customFormat="1" ht="12.75" hidden="1">
      <c r="A353" s="20"/>
      <c r="B353" s="20"/>
      <c r="C353" s="21" t="str">
        <f>Кафедры!A42</f>
        <v>Рус.Яз.</v>
      </c>
      <c r="D353" s="20"/>
      <c r="E353" s="22"/>
      <c r="F353" s="23"/>
      <c r="G353" s="24"/>
      <c r="H353" s="24"/>
      <c r="I353" s="24"/>
      <c r="J353" s="24"/>
      <c r="K353" s="24"/>
      <c r="L353" s="24"/>
      <c r="M353" s="24"/>
      <c r="N353" s="24"/>
      <c r="O353" s="20"/>
      <c r="P353" s="20"/>
      <c r="W353" s="25"/>
      <c r="AB353" s="25"/>
      <c r="AC353" s="25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6"/>
      <c r="BS353" s="70"/>
      <c r="BT353" s="6"/>
      <c r="BU353" s="70"/>
      <c r="BV353" s="70"/>
      <c r="BW353" s="33"/>
      <c r="BX353" s="33"/>
      <c r="BY353" s="33"/>
      <c r="BZ353" s="33"/>
      <c r="CA353" s="33"/>
      <c r="CB353" s="33"/>
      <c r="CC353" s="33"/>
      <c r="CD353" s="33"/>
    </row>
    <row r="354" spans="1:82" s="21" customFormat="1" ht="12.75" hidden="1">
      <c r="A354" s="20"/>
      <c r="B354" s="20"/>
      <c r="C354" s="21" t="str">
        <f>Кафедры!A43</f>
        <v>РЭ</v>
      </c>
      <c r="D354" s="20"/>
      <c r="E354" s="22"/>
      <c r="F354" s="23"/>
      <c r="G354" s="24"/>
      <c r="H354" s="24"/>
      <c r="I354" s="24"/>
      <c r="J354" s="24"/>
      <c r="K354" s="24"/>
      <c r="L354" s="24"/>
      <c r="M354" s="24"/>
      <c r="N354" s="24"/>
      <c r="O354" s="20"/>
      <c r="P354" s="20"/>
      <c r="W354" s="25"/>
      <c r="AB354" s="25"/>
      <c r="AC354" s="25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6"/>
      <c r="BS354" s="70"/>
      <c r="BT354" s="6"/>
      <c r="BU354" s="70"/>
      <c r="BV354" s="70"/>
      <c r="BW354" s="33"/>
      <c r="BX354" s="33"/>
      <c r="BY354" s="33"/>
      <c r="BZ354" s="33"/>
      <c r="CA354" s="33"/>
      <c r="CB354" s="33"/>
      <c r="CC354" s="33"/>
      <c r="CD354" s="33"/>
    </row>
    <row r="355" spans="1:82" s="21" customFormat="1" ht="12.75" hidden="1">
      <c r="A355" s="20"/>
      <c r="B355" s="20"/>
      <c r="C355" s="21" t="str">
        <f>Кафедры!A44</f>
        <v>САУ</v>
      </c>
      <c r="D355" s="20"/>
      <c r="E355" s="22"/>
      <c r="F355" s="23"/>
      <c r="G355" s="24"/>
      <c r="H355" s="24"/>
      <c r="I355" s="24"/>
      <c r="J355" s="24"/>
      <c r="K355" s="24"/>
      <c r="L355" s="24"/>
      <c r="M355" s="24"/>
      <c r="N355" s="24"/>
      <c r="O355" s="20"/>
      <c r="P355" s="20"/>
      <c r="W355" s="25"/>
      <c r="AB355" s="25"/>
      <c r="AC355" s="25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6"/>
      <c r="BS355" s="70"/>
      <c r="BT355" s="6"/>
      <c r="BU355" s="70"/>
      <c r="BV355" s="70"/>
      <c r="BW355" s="33"/>
      <c r="BX355" s="33"/>
      <c r="BY355" s="33"/>
      <c r="BZ355" s="33"/>
      <c r="CA355" s="33"/>
      <c r="CB355" s="33"/>
      <c r="CC355" s="33"/>
      <c r="CD355" s="33"/>
    </row>
    <row r="356" spans="1:82" s="21" customFormat="1" ht="12.75" hidden="1">
      <c r="A356" s="20"/>
      <c r="B356" s="20"/>
      <c r="C356" s="21" t="str">
        <f>Кафедры!A45</f>
        <v>СГиПД</v>
      </c>
      <c r="D356" s="20"/>
      <c r="E356" s="22"/>
      <c r="F356" s="23"/>
      <c r="G356" s="24"/>
      <c r="H356" s="24"/>
      <c r="I356" s="24"/>
      <c r="J356" s="24"/>
      <c r="K356" s="24"/>
      <c r="L356" s="24"/>
      <c r="M356" s="24"/>
      <c r="N356" s="24"/>
      <c r="O356" s="20"/>
      <c r="P356" s="20"/>
      <c r="W356" s="25"/>
      <c r="AB356" s="25"/>
      <c r="AC356" s="25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6"/>
      <c r="BS356" s="70"/>
      <c r="BT356" s="6"/>
      <c r="BU356" s="70"/>
      <c r="BV356" s="70"/>
      <c r="BW356" s="33"/>
      <c r="BX356" s="33"/>
      <c r="BY356" s="33"/>
      <c r="BZ356" s="33"/>
      <c r="CA356" s="33"/>
      <c r="CB356" s="33"/>
      <c r="CC356" s="33"/>
      <c r="CD356" s="33"/>
    </row>
    <row r="357" spans="1:82" s="21" customFormat="1" ht="12.75" hidden="1">
      <c r="A357" s="20"/>
      <c r="B357" s="20"/>
      <c r="C357" s="21" t="str">
        <f>Кафедры!A46</f>
        <v>СиП</v>
      </c>
      <c r="D357" s="20"/>
      <c r="E357" s="22"/>
      <c r="F357" s="23"/>
      <c r="G357" s="24"/>
      <c r="H357" s="24"/>
      <c r="I357" s="24"/>
      <c r="J357" s="24"/>
      <c r="K357" s="24"/>
      <c r="L357" s="24"/>
      <c r="M357" s="24"/>
      <c r="N357" s="24"/>
      <c r="O357" s="20"/>
      <c r="P357" s="20"/>
      <c r="W357" s="25"/>
      <c r="AB357" s="25"/>
      <c r="AC357" s="25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6"/>
      <c r="BS357" s="70"/>
      <c r="BT357" s="6"/>
      <c r="BU357" s="70"/>
      <c r="BV357" s="70"/>
      <c r="BW357" s="33"/>
      <c r="BX357" s="33"/>
      <c r="BY357" s="33"/>
      <c r="BZ357" s="33"/>
      <c r="CA357" s="33"/>
      <c r="CB357" s="33"/>
      <c r="CC357" s="33"/>
      <c r="CD357" s="33"/>
    </row>
    <row r="358" spans="1:82" s="21" customFormat="1" ht="12.75" hidden="1">
      <c r="A358" s="20"/>
      <c r="B358" s="20"/>
      <c r="C358" s="21" t="str">
        <f>Кафедры!A47</f>
        <v>СЛиТКМ</v>
      </c>
      <c r="D358" s="20"/>
      <c r="E358" s="22"/>
      <c r="F358" s="23"/>
      <c r="G358" s="24"/>
      <c r="H358" s="24"/>
      <c r="I358" s="24"/>
      <c r="J358" s="24"/>
      <c r="K358" s="24"/>
      <c r="L358" s="24"/>
      <c r="M358" s="24"/>
      <c r="N358" s="24"/>
      <c r="O358" s="20"/>
      <c r="P358" s="20"/>
      <c r="W358" s="25"/>
      <c r="AB358" s="25"/>
      <c r="AC358" s="25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6"/>
      <c r="BS358" s="70"/>
      <c r="BT358" s="6"/>
      <c r="BU358" s="70"/>
      <c r="BV358" s="70"/>
      <c r="BW358" s="33"/>
      <c r="BX358" s="33"/>
      <c r="BY358" s="33"/>
      <c r="BZ358" s="33"/>
      <c r="CA358" s="33"/>
      <c r="CB358" s="33"/>
      <c r="CC358" s="33"/>
      <c r="CD358" s="33"/>
    </row>
    <row r="359" spans="1:82" s="21" customFormat="1" ht="12.75" hidden="1">
      <c r="A359" s="20"/>
      <c r="B359" s="20"/>
      <c r="C359" s="21" t="str">
        <f>Кафедры!A48</f>
        <v>СОиРТ</v>
      </c>
      <c r="D359" s="20"/>
      <c r="E359" s="22"/>
      <c r="F359" s="23"/>
      <c r="G359" s="24"/>
      <c r="H359" s="24"/>
      <c r="I359" s="24"/>
      <c r="J359" s="24"/>
      <c r="K359" s="24"/>
      <c r="L359" s="24"/>
      <c r="M359" s="24"/>
      <c r="N359" s="24"/>
      <c r="O359" s="20"/>
      <c r="P359" s="20"/>
      <c r="W359" s="25"/>
      <c r="AB359" s="25"/>
      <c r="AC359" s="25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6"/>
      <c r="BS359" s="70"/>
      <c r="BT359" s="6"/>
      <c r="BU359" s="70"/>
      <c r="BV359" s="70"/>
      <c r="BW359" s="33"/>
      <c r="BX359" s="33"/>
      <c r="BY359" s="33"/>
      <c r="BZ359" s="33"/>
      <c r="CA359" s="33"/>
      <c r="CB359" s="33"/>
      <c r="CC359" s="33"/>
      <c r="CD359" s="33"/>
    </row>
    <row r="360" spans="1:82" s="21" customFormat="1" ht="12.75" hidden="1">
      <c r="A360" s="20"/>
      <c r="B360" s="20"/>
      <c r="C360" s="21" t="str">
        <f>Кафедры!A49</f>
        <v>СПВ</v>
      </c>
      <c r="D360" s="20"/>
      <c r="E360" s="22"/>
      <c r="F360" s="23"/>
      <c r="G360" s="24"/>
      <c r="H360" s="24"/>
      <c r="I360" s="24"/>
      <c r="J360" s="24"/>
      <c r="K360" s="24"/>
      <c r="L360" s="24"/>
      <c r="M360" s="24"/>
      <c r="N360" s="24"/>
      <c r="O360" s="20"/>
      <c r="P360" s="20"/>
      <c r="W360" s="25"/>
      <c r="AB360" s="25"/>
      <c r="AC360" s="25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6"/>
      <c r="BS360" s="70"/>
      <c r="BT360" s="6"/>
      <c r="BU360" s="70"/>
      <c r="BV360" s="70"/>
      <c r="BW360" s="33"/>
      <c r="BX360" s="33"/>
      <c r="BY360" s="33"/>
      <c r="BZ360" s="33"/>
      <c r="CA360" s="33"/>
      <c r="CB360" s="33"/>
      <c r="CC360" s="33"/>
      <c r="CD360" s="33"/>
    </row>
    <row r="361" spans="1:82" s="21" customFormat="1" ht="12.75" hidden="1">
      <c r="A361" s="20"/>
      <c r="B361" s="20"/>
      <c r="C361" s="21" t="str">
        <f>Кафедры!A50</f>
        <v>ССМиК</v>
      </c>
      <c r="D361" s="20"/>
      <c r="E361" s="22"/>
      <c r="F361" s="23"/>
      <c r="G361" s="24"/>
      <c r="H361" s="24"/>
      <c r="I361" s="24"/>
      <c r="J361" s="24"/>
      <c r="K361" s="24"/>
      <c r="L361" s="24"/>
      <c r="M361" s="24"/>
      <c r="N361" s="24"/>
      <c r="O361" s="20"/>
      <c r="P361" s="20"/>
      <c r="W361" s="25"/>
      <c r="AB361" s="25"/>
      <c r="AC361" s="25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6"/>
      <c r="BS361" s="70"/>
      <c r="BT361" s="6"/>
      <c r="BU361" s="70"/>
      <c r="BV361" s="70"/>
      <c r="BW361" s="33"/>
      <c r="BX361" s="33"/>
      <c r="BY361" s="33"/>
      <c r="BZ361" s="33"/>
      <c r="CA361" s="33"/>
      <c r="CB361" s="33"/>
      <c r="CC361" s="33"/>
      <c r="CD361" s="33"/>
    </row>
    <row r="362" spans="1:82" s="21" customFormat="1" ht="12.75" hidden="1">
      <c r="A362" s="20"/>
      <c r="B362" s="20"/>
      <c r="C362" s="21" t="str">
        <f>Кафедры!A51</f>
        <v>СТС</v>
      </c>
      <c r="D362" s="20"/>
      <c r="E362" s="22"/>
      <c r="F362" s="23"/>
      <c r="G362" s="24"/>
      <c r="H362" s="24"/>
      <c r="I362" s="24"/>
      <c r="J362" s="24"/>
      <c r="K362" s="24"/>
      <c r="L362" s="24"/>
      <c r="M362" s="24"/>
      <c r="N362" s="24"/>
      <c r="O362" s="20"/>
      <c r="P362" s="20"/>
      <c r="W362" s="25"/>
      <c r="AB362" s="25"/>
      <c r="AC362" s="25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6"/>
      <c r="BS362" s="70"/>
      <c r="BT362" s="6"/>
      <c r="BU362" s="70"/>
      <c r="BV362" s="70"/>
      <c r="BW362" s="33"/>
      <c r="BX362" s="33"/>
      <c r="BY362" s="33"/>
      <c r="BZ362" s="33"/>
      <c r="CA362" s="33"/>
      <c r="CB362" s="33"/>
      <c r="CC362" s="33"/>
      <c r="CD362" s="33"/>
    </row>
    <row r="363" spans="1:82" s="21" customFormat="1" ht="12.75" hidden="1">
      <c r="A363" s="20"/>
      <c r="B363" s="20"/>
      <c r="C363" s="21" t="str">
        <f>Кафедры!A52</f>
        <v>Теолог.</v>
      </c>
      <c r="D363" s="20"/>
      <c r="E363" s="22"/>
      <c r="F363" s="23"/>
      <c r="G363" s="24"/>
      <c r="H363" s="24"/>
      <c r="I363" s="24"/>
      <c r="J363" s="24"/>
      <c r="K363" s="24"/>
      <c r="L363" s="24"/>
      <c r="M363" s="24"/>
      <c r="N363" s="24"/>
      <c r="O363" s="20"/>
      <c r="P363" s="20"/>
      <c r="W363" s="25"/>
      <c r="AB363" s="25"/>
      <c r="AC363" s="25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6"/>
      <c r="BS363" s="70"/>
      <c r="BT363" s="6"/>
      <c r="BU363" s="70"/>
      <c r="BV363" s="70"/>
      <c r="BW363" s="33"/>
      <c r="BX363" s="33"/>
      <c r="BY363" s="33"/>
      <c r="BZ363" s="33"/>
      <c r="CA363" s="33"/>
      <c r="CB363" s="33"/>
      <c r="CC363" s="33"/>
      <c r="CD363" s="33"/>
    </row>
    <row r="364" spans="1:82" s="21" customFormat="1" ht="12.75" hidden="1">
      <c r="A364" s="20"/>
      <c r="B364" s="20"/>
      <c r="C364" s="21" t="str">
        <f>Кафедры!A53</f>
        <v>Теор.Мех.</v>
      </c>
      <c r="D364" s="20"/>
      <c r="E364" s="22"/>
      <c r="F364" s="23"/>
      <c r="G364" s="24"/>
      <c r="H364" s="24"/>
      <c r="I364" s="24"/>
      <c r="J364" s="24"/>
      <c r="K364" s="24"/>
      <c r="L364" s="24"/>
      <c r="M364" s="24"/>
      <c r="N364" s="24"/>
      <c r="O364" s="20"/>
      <c r="P364" s="20"/>
      <c r="W364" s="25"/>
      <c r="AB364" s="25"/>
      <c r="AC364" s="25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6"/>
      <c r="BS364" s="70"/>
      <c r="BT364" s="6"/>
      <c r="BU364" s="70"/>
      <c r="BV364" s="70"/>
      <c r="BW364" s="33"/>
      <c r="BX364" s="33"/>
      <c r="BY364" s="33"/>
      <c r="BZ364" s="33"/>
      <c r="CA364" s="33"/>
      <c r="CB364" s="33"/>
      <c r="CC364" s="33"/>
      <c r="CD364" s="33"/>
    </row>
    <row r="365" spans="1:82" s="21" customFormat="1" ht="12.75" hidden="1">
      <c r="A365" s="20"/>
      <c r="B365" s="20"/>
      <c r="C365" s="21" t="str">
        <f>Кафедры!A54</f>
        <v>ТИГ</v>
      </c>
      <c r="D365" s="20"/>
      <c r="E365" s="22"/>
      <c r="F365" s="23"/>
      <c r="G365" s="24"/>
      <c r="H365" s="24"/>
      <c r="I365" s="24"/>
      <c r="J365" s="24"/>
      <c r="K365" s="24"/>
      <c r="L365" s="24"/>
      <c r="M365" s="24"/>
      <c r="N365" s="24"/>
      <c r="O365" s="20"/>
      <c r="P365" s="20"/>
      <c r="W365" s="25"/>
      <c r="AB365" s="25"/>
      <c r="AC365" s="25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6"/>
      <c r="BS365" s="70"/>
      <c r="BT365" s="6"/>
      <c r="BU365" s="70"/>
      <c r="BV365" s="70"/>
      <c r="BW365" s="33"/>
      <c r="BX365" s="33"/>
      <c r="BY365" s="33"/>
      <c r="BZ365" s="33"/>
      <c r="CA365" s="33"/>
      <c r="CB365" s="33"/>
      <c r="CC365" s="33"/>
      <c r="CD365" s="33"/>
    </row>
    <row r="366" spans="1:82" s="21" customFormat="1" ht="12.75" hidden="1">
      <c r="A366" s="20"/>
      <c r="B366" s="20"/>
      <c r="C366" s="21" t="str">
        <f>Кафедры!A55</f>
        <v>ТиМПО</v>
      </c>
      <c r="D366" s="20"/>
      <c r="E366" s="22"/>
      <c r="F366" s="23"/>
      <c r="G366" s="24"/>
      <c r="H366" s="24"/>
      <c r="I366" s="24"/>
      <c r="J366" s="24"/>
      <c r="K366" s="24"/>
      <c r="L366" s="24"/>
      <c r="M366" s="24"/>
      <c r="N366" s="24"/>
      <c r="O366" s="20"/>
      <c r="P366" s="20"/>
      <c r="W366" s="25"/>
      <c r="AB366" s="25"/>
      <c r="AC366" s="25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6"/>
      <c r="BS366" s="70"/>
      <c r="BT366" s="6"/>
      <c r="BU366" s="70"/>
      <c r="BV366" s="70"/>
      <c r="BW366" s="33"/>
      <c r="BX366" s="33"/>
      <c r="BY366" s="33"/>
      <c r="BZ366" s="33"/>
      <c r="CA366" s="33"/>
      <c r="CB366" s="33"/>
      <c r="CC366" s="33"/>
      <c r="CD366" s="33"/>
    </row>
    <row r="367" spans="1:82" s="21" customFormat="1" ht="12.75" hidden="1">
      <c r="A367" s="20"/>
      <c r="B367" s="20"/>
      <c r="C367" s="21" t="str">
        <f>Кафедры!A56</f>
        <v>ТиМФК</v>
      </c>
      <c r="D367" s="20"/>
      <c r="E367" s="22"/>
      <c r="F367" s="23"/>
      <c r="G367" s="24"/>
      <c r="H367" s="24"/>
      <c r="I367" s="24"/>
      <c r="J367" s="24"/>
      <c r="K367" s="24"/>
      <c r="L367" s="24"/>
      <c r="M367" s="24"/>
      <c r="N367" s="24"/>
      <c r="O367" s="20"/>
      <c r="P367" s="20"/>
      <c r="W367" s="25"/>
      <c r="AB367" s="25"/>
      <c r="AC367" s="25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6"/>
      <c r="BS367" s="70"/>
      <c r="BT367" s="6"/>
      <c r="BU367" s="70"/>
      <c r="BV367" s="70"/>
      <c r="BW367" s="33"/>
      <c r="BX367" s="33"/>
      <c r="BY367" s="33"/>
      <c r="BZ367" s="33"/>
      <c r="CA367" s="33"/>
      <c r="CB367" s="33"/>
      <c r="CC367" s="33"/>
      <c r="CD367" s="33"/>
    </row>
    <row r="368" spans="1:82" s="21" customFormat="1" ht="12.75" hidden="1">
      <c r="A368" s="20"/>
      <c r="B368" s="20"/>
      <c r="C368" s="21" t="str">
        <f>Кафедры!A57</f>
        <v>ТМС</v>
      </c>
      <c r="D368" s="20"/>
      <c r="E368" s="22"/>
      <c r="F368" s="23"/>
      <c r="G368" s="24"/>
      <c r="H368" s="24"/>
      <c r="I368" s="24"/>
      <c r="J368" s="24"/>
      <c r="K368" s="24"/>
      <c r="L368" s="24"/>
      <c r="M368" s="24"/>
      <c r="N368" s="24"/>
      <c r="O368" s="20"/>
      <c r="P368" s="20"/>
      <c r="W368" s="25"/>
      <c r="AB368" s="25"/>
      <c r="AC368" s="25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6"/>
      <c r="BS368" s="70"/>
      <c r="BT368" s="6"/>
      <c r="BU368" s="70"/>
      <c r="BV368" s="70"/>
      <c r="BW368" s="33"/>
      <c r="BX368" s="33"/>
      <c r="BY368" s="33"/>
      <c r="BZ368" s="33"/>
      <c r="CA368" s="33"/>
      <c r="CB368" s="33"/>
      <c r="CC368" s="33"/>
      <c r="CD368" s="33"/>
    </row>
    <row r="369" spans="1:82" s="21" customFormat="1" ht="12.75" hidden="1">
      <c r="A369" s="20"/>
      <c r="B369" s="20"/>
      <c r="C369" s="21" t="str">
        <f>Кафедры!A58</f>
        <v>ТППиЗИ</v>
      </c>
      <c r="D369" s="20"/>
      <c r="E369" s="22"/>
      <c r="F369" s="23"/>
      <c r="G369" s="24"/>
      <c r="H369" s="24"/>
      <c r="I369" s="24"/>
      <c r="J369" s="24"/>
      <c r="K369" s="24"/>
      <c r="L369" s="24"/>
      <c r="M369" s="24"/>
      <c r="N369" s="24"/>
      <c r="O369" s="20"/>
      <c r="P369" s="20"/>
      <c r="W369" s="25"/>
      <c r="AB369" s="25"/>
      <c r="AC369" s="25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6"/>
      <c r="BS369" s="70"/>
      <c r="BT369" s="6"/>
      <c r="BU369" s="70"/>
      <c r="BV369" s="70"/>
      <c r="BW369" s="33"/>
      <c r="BX369" s="33"/>
      <c r="BY369" s="33"/>
      <c r="BZ369" s="33"/>
      <c r="CA369" s="33"/>
      <c r="CB369" s="33"/>
      <c r="CC369" s="33"/>
      <c r="CD369" s="33"/>
    </row>
    <row r="370" spans="1:82" s="21" customFormat="1" ht="12.75" hidden="1">
      <c r="A370" s="20"/>
      <c r="B370" s="20"/>
      <c r="C370" s="21" t="str">
        <f>Кафедры!A59</f>
        <v>ТСПиПП</v>
      </c>
      <c r="D370" s="20"/>
      <c r="E370" s="22"/>
      <c r="F370" s="23"/>
      <c r="G370" s="24"/>
      <c r="H370" s="24"/>
      <c r="I370" s="24"/>
      <c r="J370" s="24"/>
      <c r="K370" s="24"/>
      <c r="L370" s="24"/>
      <c r="M370" s="24"/>
      <c r="N370" s="24"/>
      <c r="O370" s="20"/>
      <c r="P370" s="20"/>
      <c r="W370" s="25"/>
      <c r="AB370" s="25"/>
      <c r="AC370" s="25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6"/>
      <c r="BS370" s="70"/>
      <c r="BT370" s="6"/>
      <c r="BU370" s="70"/>
      <c r="BV370" s="70"/>
      <c r="BW370" s="33"/>
      <c r="BX370" s="33"/>
      <c r="BY370" s="33"/>
      <c r="BZ370" s="33"/>
      <c r="CA370" s="33"/>
      <c r="CB370" s="33"/>
      <c r="CC370" s="33"/>
      <c r="CD370" s="33"/>
    </row>
    <row r="371" spans="1:82" s="21" customFormat="1" ht="12.75" hidden="1">
      <c r="A371" s="20"/>
      <c r="B371" s="20"/>
      <c r="C371" s="21" t="str">
        <f>Кафедры!A60</f>
        <v>УППК</v>
      </c>
      <c r="D371" s="20"/>
      <c r="E371" s="22"/>
      <c r="F371" s="23"/>
      <c r="G371" s="24"/>
      <c r="H371" s="24"/>
      <c r="I371" s="24"/>
      <c r="J371" s="24"/>
      <c r="K371" s="24"/>
      <c r="L371" s="24"/>
      <c r="M371" s="24"/>
      <c r="N371" s="24"/>
      <c r="O371" s="20"/>
      <c r="P371" s="20"/>
      <c r="W371" s="25"/>
      <c r="AB371" s="25"/>
      <c r="AC371" s="25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6"/>
      <c r="BS371" s="70"/>
      <c r="BT371" s="6"/>
      <c r="BU371" s="70"/>
      <c r="BV371" s="70"/>
      <c r="BW371" s="33"/>
      <c r="BX371" s="33"/>
      <c r="BY371" s="33"/>
      <c r="BZ371" s="33"/>
      <c r="CA371" s="33"/>
      <c r="CB371" s="33"/>
      <c r="CC371" s="33"/>
      <c r="CD371" s="33"/>
    </row>
    <row r="372" spans="1:82" s="21" customFormat="1" ht="12.75" hidden="1">
      <c r="A372" s="20"/>
      <c r="B372" s="20"/>
      <c r="C372" s="21" t="str">
        <f>Кафедры!A61</f>
        <v>Фарм.</v>
      </c>
      <c r="D372" s="20"/>
      <c r="E372" s="22"/>
      <c r="F372" s="23"/>
      <c r="G372" s="24"/>
      <c r="H372" s="24"/>
      <c r="I372" s="24"/>
      <c r="J372" s="24"/>
      <c r="K372" s="24"/>
      <c r="L372" s="24"/>
      <c r="M372" s="24"/>
      <c r="N372" s="24"/>
      <c r="O372" s="20"/>
      <c r="P372" s="20"/>
      <c r="W372" s="25"/>
      <c r="AB372" s="25"/>
      <c r="AC372" s="25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6"/>
      <c r="BS372" s="70"/>
      <c r="BT372" s="6"/>
      <c r="BU372" s="70"/>
      <c r="BV372" s="70"/>
      <c r="BW372" s="33"/>
      <c r="BX372" s="33"/>
      <c r="BY372" s="33"/>
      <c r="BZ372" s="33"/>
      <c r="CA372" s="33"/>
      <c r="CB372" s="33"/>
      <c r="CC372" s="33"/>
      <c r="CD372" s="33"/>
    </row>
    <row r="373" spans="1:82" s="21" customFormat="1" ht="12.75" hidden="1">
      <c r="A373" s="20"/>
      <c r="B373" s="20"/>
      <c r="C373" s="21" t="str">
        <f>Кафедры!A62</f>
        <v>ФВиС</v>
      </c>
      <c r="D373" s="20"/>
      <c r="E373" s="22"/>
      <c r="F373" s="23"/>
      <c r="G373" s="24"/>
      <c r="H373" s="24"/>
      <c r="I373" s="24"/>
      <c r="J373" s="24"/>
      <c r="K373" s="24"/>
      <c r="L373" s="24"/>
      <c r="M373" s="24"/>
      <c r="N373" s="24"/>
      <c r="O373" s="20"/>
      <c r="P373" s="20"/>
      <c r="W373" s="25"/>
      <c r="AB373" s="25"/>
      <c r="AC373" s="25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6"/>
      <c r="BS373" s="70"/>
      <c r="BT373" s="6"/>
      <c r="BU373" s="70"/>
      <c r="BV373" s="70"/>
      <c r="BW373" s="33"/>
      <c r="BX373" s="33"/>
      <c r="BY373" s="33"/>
      <c r="BZ373" s="33"/>
      <c r="CA373" s="33"/>
      <c r="CB373" s="33"/>
      <c r="CC373" s="33"/>
      <c r="CD373" s="33"/>
    </row>
    <row r="374" spans="1:82" s="21" customFormat="1" ht="12.75" hidden="1">
      <c r="A374" s="20"/>
      <c r="B374" s="20"/>
      <c r="C374" s="21" t="str">
        <f>Кафедры!A63</f>
        <v>Физики</v>
      </c>
      <c r="D374" s="20"/>
      <c r="E374" s="22"/>
      <c r="F374" s="23"/>
      <c r="G374" s="24"/>
      <c r="H374" s="24"/>
      <c r="I374" s="24"/>
      <c r="J374" s="24"/>
      <c r="K374" s="24"/>
      <c r="L374" s="24"/>
      <c r="M374" s="24"/>
      <c r="N374" s="24"/>
      <c r="O374" s="20"/>
      <c r="P374" s="20"/>
      <c r="W374" s="25"/>
      <c r="AB374" s="25"/>
      <c r="AC374" s="25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6"/>
      <c r="BS374" s="70"/>
      <c r="BT374" s="6"/>
      <c r="BU374" s="70"/>
      <c r="BV374" s="70"/>
      <c r="BW374" s="33"/>
      <c r="BX374" s="33"/>
      <c r="BY374" s="33"/>
      <c r="BZ374" s="33"/>
      <c r="CA374" s="33"/>
      <c r="CB374" s="33"/>
      <c r="CC374" s="33"/>
      <c r="CD374" s="33"/>
    </row>
    <row r="375" spans="1:82" s="21" customFormat="1" ht="12.75" hidden="1">
      <c r="A375" s="20"/>
      <c r="B375" s="20"/>
      <c r="C375" s="21" t="str">
        <f>Кафедры!A64</f>
        <v>Философ.</v>
      </c>
      <c r="D375" s="20"/>
      <c r="E375" s="22"/>
      <c r="F375" s="23"/>
      <c r="G375" s="24"/>
      <c r="H375" s="24"/>
      <c r="I375" s="24"/>
      <c r="J375" s="24"/>
      <c r="K375" s="24"/>
      <c r="L375" s="24"/>
      <c r="M375" s="24"/>
      <c r="N375" s="24"/>
      <c r="O375" s="20"/>
      <c r="P375" s="20"/>
      <c r="W375" s="25"/>
      <c r="AB375" s="25"/>
      <c r="AC375" s="25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6"/>
      <c r="BS375" s="70"/>
      <c r="BT375" s="6"/>
      <c r="BU375" s="70"/>
      <c r="BV375" s="70"/>
      <c r="BW375" s="33"/>
      <c r="BX375" s="33"/>
      <c r="BY375" s="33"/>
      <c r="BZ375" s="33"/>
      <c r="CA375" s="33"/>
      <c r="CB375" s="33"/>
      <c r="CC375" s="33"/>
      <c r="CD375" s="33"/>
    </row>
    <row r="376" spans="1:82" s="21" customFormat="1" ht="12.75" hidden="1">
      <c r="A376" s="20"/>
      <c r="B376" s="20"/>
      <c r="C376" s="21" t="str">
        <f>Кафедры!A65</f>
        <v>ФиМ</v>
      </c>
      <c r="D376" s="20"/>
      <c r="E376" s="22"/>
      <c r="F376" s="23"/>
      <c r="G376" s="24"/>
      <c r="H376" s="24"/>
      <c r="I376" s="24"/>
      <c r="J376" s="24"/>
      <c r="K376" s="24"/>
      <c r="L376" s="24"/>
      <c r="M376" s="24"/>
      <c r="N376" s="24"/>
      <c r="O376" s="20"/>
      <c r="P376" s="20"/>
      <c r="W376" s="25"/>
      <c r="AB376" s="25"/>
      <c r="AC376" s="25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6"/>
      <c r="BS376" s="70"/>
      <c r="BT376" s="6"/>
      <c r="BU376" s="70"/>
      <c r="BV376" s="70"/>
      <c r="BW376" s="33"/>
      <c r="BX376" s="33"/>
      <c r="BY376" s="33"/>
      <c r="BZ376" s="33"/>
      <c r="CA376" s="33"/>
      <c r="CB376" s="33"/>
      <c r="CC376" s="33"/>
      <c r="CD376" s="33"/>
    </row>
    <row r="377" spans="1:82" s="21" customFormat="1" ht="12.75" hidden="1">
      <c r="A377" s="20"/>
      <c r="B377" s="20"/>
      <c r="C377" s="21" t="str">
        <f>Кафедры!A66</f>
        <v>ФММ</v>
      </c>
      <c r="D377" s="20"/>
      <c r="E377" s="22"/>
      <c r="F377" s="23"/>
      <c r="G377" s="24"/>
      <c r="H377" s="24"/>
      <c r="I377" s="24"/>
      <c r="J377" s="24"/>
      <c r="K377" s="24"/>
      <c r="L377" s="24"/>
      <c r="M377" s="24"/>
      <c r="N377" s="24"/>
      <c r="O377" s="20"/>
      <c r="P377" s="20"/>
      <c r="W377" s="25"/>
      <c r="AB377" s="25"/>
      <c r="AC377" s="25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6"/>
      <c r="BS377" s="70"/>
      <c r="BT377" s="6"/>
      <c r="BU377" s="70"/>
      <c r="BV377" s="70"/>
      <c r="BW377" s="33"/>
      <c r="BX377" s="33"/>
      <c r="BY377" s="33"/>
      <c r="BZ377" s="33"/>
      <c r="CA377" s="33"/>
      <c r="CB377" s="33"/>
      <c r="CC377" s="33"/>
      <c r="CD377" s="33"/>
    </row>
    <row r="378" spans="1:82" s="21" customFormat="1" ht="12.75" hidden="1">
      <c r="A378" s="20"/>
      <c r="B378" s="20"/>
      <c r="C378" s="21" t="str">
        <f>Кафедры!A67</f>
        <v>ФХПТ</v>
      </c>
      <c r="D378" s="20"/>
      <c r="E378" s="22"/>
      <c r="F378" s="23"/>
      <c r="G378" s="24"/>
      <c r="H378" s="24"/>
      <c r="I378" s="24"/>
      <c r="J378" s="24"/>
      <c r="K378" s="24"/>
      <c r="L378" s="24"/>
      <c r="M378" s="24"/>
      <c r="N378" s="24"/>
      <c r="O378" s="20"/>
      <c r="P378" s="20"/>
      <c r="W378" s="25"/>
      <c r="AB378" s="25"/>
      <c r="AC378" s="25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6"/>
      <c r="BS378" s="70"/>
      <c r="BT378" s="6"/>
      <c r="BU378" s="70"/>
      <c r="BV378" s="70"/>
      <c r="BW378" s="33"/>
      <c r="BX378" s="33"/>
      <c r="BY378" s="33"/>
      <c r="BZ378" s="33"/>
      <c r="CA378" s="33"/>
      <c r="CB378" s="33"/>
      <c r="CC378" s="33"/>
      <c r="CD378" s="33"/>
    </row>
    <row r="379" spans="1:82" s="21" customFormat="1" ht="12.75" hidden="1">
      <c r="A379" s="20"/>
      <c r="B379" s="20"/>
      <c r="C379" s="21" t="str">
        <f>Кафедры!A68</f>
        <v>ХБ-1</v>
      </c>
      <c r="D379" s="20"/>
      <c r="E379" s="22"/>
      <c r="F379" s="23"/>
      <c r="G379" s="24"/>
      <c r="H379" s="24"/>
      <c r="I379" s="24"/>
      <c r="J379" s="24"/>
      <c r="K379" s="24"/>
      <c r="L379" s="24"/>
      <c r="M379" s="24"/>
      <c r="N379" s="24"/>
      <c r="O379" s="20"/>
      <c r="P379" s="20"/>
      <c r="W379" s="25"/>
      <c r="AB379" s="25"/>
      <c r="AC379" s="25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6"/>
      <c r="BS379" s="70"/>
      <c r="BT379" s="6"/>
      <c r="BU379" s="70"/>
      <c r="BV379" s="70"/>
      <c r="BW379" s="33"/>
      <c r="BX379" s="33"/>
      <c r="BY379" s="33"/>
      <c r="BZ379" s="33"/>
      <c r="CA379" s="33"/>
      <c r="CB379" s="33"/>
      <c r="CC379" s="33"/>
      <c r="CD379" s="33"/>
    </row>
    <row r="380" spans="1:82" s="21" customFormat="1" ht="12.75" hidden="1">
      <c r="A380" s="20"/>
      <c r="B380" s="20"/>
      <c r="C380" s="21" t="str">
        <f>Кафедры!A69</f>
        <v>ХБ-2</v>
      </c>
      <c r="D380" s="20"/>
      <c r="E380" s="22"/>
      <c r="F380" s="23"/>
      <c r="G380" s="24"/>
      <c r="H380" s="24"/>
      <c r="I380" s="24"/>
      <c r="J380" s="24"/>
      <c r="K380" s="24"/>
      <c r="L380" s="24"/>
      <c r="M380" s="24"/>
      <c r="N380" s="24"/>
      <c r="O380" s="20"/>
      <c r="P380" s="20"/>
      <c r="W380" s="25"/>
      <c r="AB380" s="25"/>
      <c r="AC380" s="25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6"/>
      <c r="BS380" s="70"/>
      <c r="BT380" s="6"/>
      <c r="BU380" s="70"/>
      <c r="BV380" s="70"/>
      <c r="BW380" s="33"/>
      <c r="BX380" s="33"/>
      <c r="BY380" s="33"/>
      <c r="BZ380" s="33"/>
      <c r="CA380" s="33"/>
      <c r="CB380" s="33"/>
      <c r="CC380" s="33"/>
      <c r="CD380" s="33"/>
    </row>
    <row r="381" spans="1:82" s="21" customFormat="1" ht="12.75" hidden="1">
      <c r="A381" s="20"/>
      <c r="B381" s="20"/>
      <c r="C381" s="21" t="str">
        <f>Кафедры!A70</f>
        <v>Химии</v>
      </c>
      <c r="D381" s="20"/>
      <c r="E381" s="22"/>
      <c r="F381" s="23"/>
      <c r="G381" s="24"/>
      <c r="H381" s="24"/>
      <c r="I381" s="24"/>
      <c r="J381" s="24"/>
      <c r="K381" s="24"/>
      <c r="L381" s="24"/>
      <c r="M381" s="24"/>
      <c r="N381" s="24"/>
      <c r="O381" s="20"/>
      <c r="P381" s="20"/>
      <c r="W381" s="25"/>
      <c r="AB381" s="25"/>
      <c r="AC381" s="25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6"/>
      <c r="BS381" s="70"/>
      <c r="BT381" s="6"/>
      <c r="BU381" s="70"/>
      <c r="BV381" s="70"/>
      <c r="BW381" s="33"/>
      <c r="BX381" s="33"/>
      <c r="BY381" s="33"/>
      <c r="BZ381" s="33"/>
      <c r="CA381" s="33"/>
      <c r="CB381" s="33"/>
      <c r="CC381" s="33"/>
      <c r="CD381" s="33"/>
    </row>
    <row r="382" spans="1:82" s="21" customFormat="1" ht="12.75" hidden="1">
      <c r="A382" s="20"/>
      <c r="B382" s="20"/>
      <c r="C382" s="21" t="str">
        <f>Кафедры!A71</f>
        <v>Э</v>
      </c>
      <c r="D382" s="20"/>
      <c r="E382" s="22"/>
      <c r="F382" s="23"/>
      <c r="G382" s="24"/>
      <c r="H382" s="24"/>
      <c r="I382" s="24"/>
      <c r="J382" s="24"/>
      <c r="K382" s="24"/>
      <c r="L382" s="24"/>
      <c r="M382" s="24"/>
      <c r="N382" s="24"/>
      <c r="O382" s="20"/>
      <c r="P382" s="20"/>
      <c r="W382" s="25"/>
      <c r="AB382" s="25"/>
      <c r="AC382" s="25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6"/>
      <c r="BS382" s="70"/>
      <c r="BT382" s="6"/>
      <c r="BU382" s="70"/>
      <c r="BV382" s="70"/>
      <c r="BW382" s="33"/>
      <c r="BX382" s="33"/>
      <c r="BY382" s="33"/>
      <c r="BZ382" s="33"/>
      <c r="CA382" s="33"/>
      <c r="CB382" s="33"/>
      <c r="CC382" s="33"/>
      <c r="CD382" s="33"/>
    </row>
    <row r="383" spans="1:82" s="21" customFormat="1" ht="12.75" hidden="1">
      <c r="A383" s="20"/>
      <c r="B383" s="20"/>
      <c r="C383" s="21" t="str">
        <f>Кафедры!A72</f>
        <v>ЭВМ</v>
      </c>
      <c r="D383" s="20"/>
      <c r="E383" s="22"/>
      <c r="F383" s="23"/>
      <c r="G383" s="24"/>
      <c r="H383" s="24"/>
      <c r="I383" s="24"/>
      <c r="J383" s="24"/>
      <c r="K383" s="24"/>
      <c r="L383" s="24"/>
      <c r="M383" s="24"/>
      <c r="N383" s="24"/>
      <c r="O383" s="20"/>
      <c r="P383" s="20"/>
      <c r="W383" s="25"/>
      <c r="AB383" s="25"/>
      <c r="AC383" s="25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6"/>
      <c r="BS383" s="70"/>
      <c r="BT383" s="6"/>
      <c r="BU383" s="70"/>
      <c r="BV383" s="70"/>
      <c r="BW383" s="33"/>
      <c r="BX383" s="33"/>
      <c r="BY383" s="33"/>
      <c r="BZ383" s="33"/>
      <c r="CA383" s="33"/>
      <c r="CB383" s="33"/>
      <c r="CC383" s="33"/>
      <c r="CD383" s="33"/>
    </row>
    <row r="384" spans="1:82" s="21" customFormat="1" ht="12.75" hidden="1">
      <c r="A384" s="20"/>
      <c r="B384" s="20"/>
      <c r="C384" s="21" t="str">
        <f>Кафедры!A73</f>
        <v>ЭиУ</v>
      </c>
      <c r="D384" s="20"/>
      <c r="E384" s="22"/>
      <c r="F384" s="23"/>
      <c r="G384" s="24"/>
      <c r="H384" s="24"/>
      <c r="I384" s="24"/>
      <c r="J384" s="24"/>
      <c r="K384" s="24"/>
      <c r="L384" s="24"/>
      <c r="M384" s="24"/>
      <c r="N384" s="24"/>
      <c r="O384" s="20"/>
      <c r="P384" s="20"/>
      <c r="W384" s="25"/>
      <c r="AB384" s="25"/>
      <c r="AC384" s="25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6"/>
      <c r="BS384" s="70"/>
      <c r="BT384" s="6"/>
      <c r="BU384" s="70"/>
      <c r="BV384" s="70"/>
      <c r="BW384" s="33"/>
      <c r="BX384" s="33"/>
      <c r="BY384" s="33"/>
      <c r="BZ384" s="33"/>
      <c r="CA384" s="33"/>
      <c r="CB384" s="33"/>
      <c r="CC384" s="33"/>
      <c r="CD384" s="33"/>
    </row>
    <row r="385" spans="1:82" s="21" customFormat="1" ht="12.75" hidden="1">
      <c r="A385" s="20"/>
      <c r="B385" s="20"/>
      <c r="C385" s="21" t="str">
        <f>Кафедры!A74</f>
        <v>ЭиЭО</v>
      </c>
      <c r="D385" s="20"/>
      <c r="E385" s="22"/>
      <c r="F385" s="23"/>
      <c r="G385" s="24"/>
      <c r="H385" s="24"/>
      <c r="I385" s="24"/>
      <c r="J385" s="24"/>
      <c r="K385" s="24"/>
      <c r="L385" s="24"/>
      <c r="M385" s="24"/>
      <c r="N385" s="24"/>
      <c r="O385" s="20"/>
      <c r="P385" s="20"/>
      <c r="W385" s="25"/>
      <c r="AB385" s="25"/>
      <c r="AC385" s="25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6"/>
      <c r="BS385" s="70"/>
      <c r="BT385" s="6"/>
      <c r="BU385" s="70"/>
      <c r="BV385" s="70"/>
      <c r="BW385" s="33"/>
      <c r="BX385" s="33"/>
      <c r="BY385" s="33"/>
      <c r="BZ385" s="33"/>
      <c r="CA385" s="33"/>
      <c r="CB385" s="33"/>
      <c r="CC385" s="33"/>
      <c r="CD385" s="33"/>
    </row>
    <row r="386" spans="1:82" s="21" customFormat="1" ht="12.75" hidden="1">
      <c r="A386" s="20"/>
      <c r="B386" s="20"/>
      <c r="D386" s="20"/>
      <c r="E386" s="22"/>
      <c r="F386" s="23"/>
      <c r="G386" s="24"/>
      <c r="H386" s="24"/>
      <c r="I386" s="24"/>
      <c r="J386" s="24"/>
      <c r="K386" s="24"/>
      <c r="L386" s="24"/>
      <c r="M386" s="24"/>
      <c r="N386" s="24"/>
      <c r="O386" s="20"/>
      <c r="P386" s="20"/>
      <c r="W386" s="25"/>
      <c r="AB386" s="25"/>
      <c r="AC386" s="25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6"/>
      <c r="BS386" s="70"/>
      <c r="BT386" s="6"/>
      <c r="BU386" s="70"/>
      <c r="BV386" s="70"/>
      <c r="BW386" s="33"/>
      <c r="BX386" s="33"/>
      <c r="BY386" s="33"/>
      <c r="BZ386" s="33"/>
      <c r="CA386" s="33"/>
      <c r="CB386" s="33"/>
      <c r="CC386" s="33"/>
      <c r="CD386" s="33"/>
    </row>
    <row r="387" spans="1:69" ht="12.75">
      <c r="A387" s="20"/>
      <c r="B387" s="20"/>
      <c r="C387" s="21"/>
      <c r="D387" s="20"/>
      <c r="E387" s="22"/>
      <c r="F387" s="23"/>
      <c r="G387" s="24"/>
      <c r="H387" s="24"/>
      <c r="I387" s="24"/>
      <c r="J387" s="24"/>
      <c r="K387" s="24"/>
      <c r="L387" s="24"/>
      <c r="M387" s="24"/>
      <c r="N387" s="24"/>
      <c r="O387" s="20"/>
      <c r="P387" s="20"/>
      <c r="Q387" s="21"/>
      <c r="R387" s="21"/>
      <c r="S387" s="21"/>
      <c r="T387" s="21"/>
      <c r="U387" s="21"/>
      <c r="V387" s="21"/>
      <c r="W387" s="25"/>
      <c r="X387" s="21"/>
      <c r="Y387" s="21"/>
      <c r="Z387" s="21"/>
      <c r="AA387" s="21"/>
      <c r="AB387" s="25"/>
      <c r="AC387" s="25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</row>
  </sheetData>
  <sheetProtection formatCells="0" formatColumns="0"/>
  <protectedRanges>
    <protectedRange sqref="C2 B2:B3" name="Диапазон1_3"/>
  </protectedRanges>
  <autoFilter ref="A22:BQ144"/>
  <mergeCells count="55">
    <mergeCell ref="Q17:V17"/>
    <mergeCell ref="U20:U22"/>
    <mergeCell ref="V20:V22"/>
    <mergeCell ref="T20:T22"/>
    <mergeCell ref="AN19:AR19"/>
    <mergeCell ref="AS19:AW19"/>
    <mergeCell ref="AX19:BB19"/>
    <mergeCell ref="BC19:BG19"/>
    <mergeCell ref="BH19:BL19"/>
    <mergeCell ref="BM19:BQ19"/>
    <mergeCell ref="Z17:Z19"/>
    <mergeCell ref="Z20:Z22"/>
    <mergeCell ref="Q19:U19"/>
    <mergeCell ref="A21:B21"/>
    <mergeCell ref="P20:P22"/>
    <mergeCell ref="O18:P18"/>
    <mergeCell ref="Q20:Q22"/>
    <mergeCell ref="R20:R22"/>
    <mergeCell ref="S20:S22"/>
    <mergeCell ref="Q18:U18"/>
    <mergeCell ref="E20:E22"/>
    <mergeCell ref="F20:F22"/>
    <mergeCell ref="G20:N20"/>
    <mergeCell ref="E17:N19"/>
    <mergeCell ref="O20:O22"/>
    <mergeCell ref="A17:A20"/>
    <mergeCell ref="B17:B20"/>
    <mergeCell ref="AC20:AC22"/>
    <mergeCell ref="W17:Y17"/>
    <mergeCell ref="W18:Y18"/>
    <mergeCell ref="X20:X22"/>
    <mergeCell ref="AA17:AA19"/>
    <mergeCell ref="AA20:AA22"/>
    <mergeCell ref="W19:Y19"/>
    <mergeCell ref="AB20:AB22"/>
    <mergeCell ref="Y20:Y22"/>
    <mergeCell ref="W20:W22"/>
    <mergeCell ref="AD5:AH5"/>
    <mergeCell ref="AI5:AM5"/>
    <mergeCell ref="AN5:AR5"/>
    <mergeCell ref="AS5:AW5"/>
    <mergeCell ref="AX5:BB5"/>
    <mergeCell ref="BC5:BG5"/>
    <mergeCell ref="BH5:BL5"/>
    <mergeCell ref="BM5:BQ5"/>
    <mergeCell ref="AI19:AM19"/>
    <mergeCell ref="A6:C10"/>
    <mergeCell ref="B2:C2"/>
    <mergeCell ref="B3:C3"/>
    <mergeCell ref="D2:T2"/>
    <mergeCell ref="D3:T3"/>
    <mergeCell ref="A12:C15"/>
    <mergeCell ref="AB17:AC19"/>
    <mergeCell ref="O19:P19"/>
    <mergeCell ref="AD19:AH19"/>
  </mergeCells>
  <conditionalFormatting sqref="AD12 AI12 AN12 AS12 AX12 BC12 G12:L12">
    <cfRule type="cellIs" priority="86" dxfId="927" operator="lessThan" stopIfTrue="1">
      <formula>G13</formula>
    </cfRule>
    <cfRule type="cellIs" priority="87" dxfId="925" operator="equal" stopIfTrue="1">
      <formula>G13</formula>
    </cfRule>
    <cfRule type="cellIs" priority="88" dxfId="926" operator="greaterThan" stopIfTrue="1">
      <formula>G13</formula>
    </cfRule>
  </conditionalFormatting>
  <conditionalFormatting sqref="F15">
    <cfRule type="cellIs" priority="89" dxfId="925" operator="equal" stopIfTrue="1">
      <formula>E15</formula>
    </cfRule>
  </conditionalFormatting>
  <conditionalFormatting sqref="F14">
    <cfRule type="cellIs" priority="90" dxfId="925" operator="equal" stopIfTrue="1">
      <formula>F15</formula>
    </cfRule>
    <cfRule type="cellIs" priority="91" dxfId="927" operator="lessThan" stopIfTrue="1">
      <formula>F15</formula>
    </cfRule>
    <cfRule type="cellIs" priority="92" dxfId="926" operator="greaterThan" stopIfTrue="1">
      <formula>F15</formula>
    </cfRule>
  </conditionalFormatting>
  <conditionalFormatting sqref="P134 P140">
    <cfRule type="cellIs" priority="93" dxfId="927" operator="lessThan" stopIfTrue="1">
      <formula>O134</formula>
    </cfRule>
    <cfRule type="cellIs" priority="94" dxfId="10" operator="equal" stopIfTrue="1">
      <formula>O134</formula>
    </cfRule>
  </conditionalFormatting>
  <conditionalFormatting sqref="P35 P24 P47 P63 P80 P106 F24 F35 F47 F63 F80 F106">
    <cfRule type="cellIs" priority="95" dxfId="924" operator="lessThan" stopIfTrue="1">
      <formula>E24</formula>
    </cfRule>
    <cfRule type="cellIs" priority="96" dxfId="923" operator="greaterThan" stopIfTrue="1">
      <formula>E24</formula>
    </cfRule>
    <cfRule type="cellIs" priority="97" dxfId="925" operator="equal" stopIfTrue="1">
      <formula>E24</formula>
    </cfRule>
  </conditionalFormatting>
  <conditionalFormatting sqref="P48:P62 P135:P139 P141:P143 P23 F23 F25:F34 P25:P34 F48:F62 F107:F143 F36:F46 P36:P46 P107:P133 P81:P105 F81:F105 P64:P79 F64:F79">
    <cfRule type="cellIs" priority="98" dxfId="927" operator="lessThan" stopIfTrue="1">
      <formula>E23</formula>
    </cfRule>
    <cfRule type="cellIs" priority="99" dxfId="10" operator="equal" stopIfTrue="1">
      <formula>E23</formula>
    </cfRule>
    <cfRule type="cellIs" priority="100" dxfId="926" operator="greaterThan" stopIfTrue="1">
      <formula>E23</formula>
    </cfRule>
  </conditionalFormatting>
  <conditionalFormatting sqref="G15:V15">
    <cfRule type="cellIs" priority="101" dxfId="925" operator="equal" stopIfTrue="1">
      <formula>G23</formula>
    </cfRule>
    <cfRule type="cellIs" priority="102" dxfId="927" operator="lessThan" stopIfTrue="1">
      <formula>G23</formula>
    </cfRule>
  </conditionalFormatting>
  <conditionalFormatting sqref="P5 O6:U6 AD17:BQ17">
    <cfRule type="cellIs" priority="103" dxfId="925" operator="equal" stopIfTrue="1">
      <formula>O21</formula>
    </cfRule>
    <cfRule type="cellIs" priority="104" dxfId="927" operator="lessThan" stopIfTrue="1">
      <formula>O21</formula>
    </cfRule>
  </conditionalFormatting>
  <conditionalFormatting sqref="AH133 BG135:BQ139 BB133 AW133 AR133 AM133 AW25:AW34 AR25:AR34 AM25:AM34 AH25:AH34 BB48:BB62 BB36:BB45 AW36:AW45 AR36:AR45 AM36:AM45 AH36:AH45 AW48:AW62 AR48:AR62 AM48:AM62 AH48:AH62 BB25:BB34 AR141:AR143 AR135:AR139 BB141:BB143 AW141:AW143 AM141:AM143 AH141:AH143 AH135:AH139 AM135:AM139 AW135:AW139 BB135:BB139 BB107:BB131 AW107:AW131 AR107:AR131 AM107:AM131 AH107:AH131 BB81:BB105 AW81:AW105 AR81:AR105 AM81:AM105 AH81:AH105 BB64:BB78 AW64:AW78 AR64:AR78 AM64:AM78 AH64:AH78 BG133:BQ133 BG25:BQ34 BG36:BQ45 BG107:BQ131 BG141:BQ143 BG81:BQ105 BG64:BQ78 BG48:BQ62">
    <cfRule type="cellIs" priority="106" dxfId="928" operator="greaterThanOrEqual" stopIfTrue="1">
      <formula>0</formula>
    </cfRule>
    <cfRule type="cellIs" priority="107" dxfId="926" operator="lessThan" stopIfTrue="1">
      <formula>0</formula>
    </cfRule>
  </conditionalFormatting>
  <conditionalFormatting sqref="AD16 AI16 AN16 AS16 AX16 BC16 AL14 AG14 AF14:AF16 AK14:AK16 AZ15 AZ14:BA14 AU15 AP14:AQ14 AU14:AV14 AP15 BE14:BF14 BE15 BH16 BM16 BJ14:BK14 BO14:BP14 BJ15 BO15">
    <cfRule type="containsText" priority="81" dxfId="929" operator="containsText" stopIfTrue="1" text="&gt;">
      <formula>NOT(ISERROR(SEARCH("&gt;",AD14)))</formula>
    </cfRule>
    <cfRule type="containsText" priority="82" dxfId="930" operator="containsText" stopIfTrue="1" text="&lt;">
      <formula>NOT(ISERROR(SEARCH("&lt;",AD14)))</formula>
    </cfRule>
  </conditionalFormatting>
  <conditionalFormatting sqref="AG15 AL15 BA15 BF15 AQ15 AV15 BK15 BP15">
    <cfRule type="containsText" priority="110" dxfId="931" operator="containsText" stopIfTrue="1" text="&gt;">
      <formula>NOT(ISERROR(SEARCH("&gt;",AG15)))</formula>
    </cfRule>
    <cfRule type="containsText" priority="111" dxfId="927" operator="containsText" stopIfTrue="1" text="&lt;">
      <formula>NOT(ISERROR(SEARCH("&lt;",AG15)))</formula>
    </cfRule>
    <cfRule type="containsText" priority="112" dxfId="925" operator="containsText" stopIfTrue="1" text="*=">
      <formula>NOT(ISERROR(SEARCH("*=",AG15)))</formula>
    </cfRule>
  </conditionalFormatting>
  <conditionalFormatting sqref="AD15 AX15 BC15 AI15 AN15 AS15 BH15 BM15">
    <cfRule type="cellIs" priority="113" dxfId="923" operator="greaterThan" stopIfTrue="1">
      <formula>54</formula>
    </cfRule>
    <cfRule type="cellIs" priority="114" dxfId="924" operator="lessThan" stopIfTrue="1">
      <formula>54</formula>
    </cfRule>
    <cfRule type="cellIs" priority="115" dxfId="925" operator="equal" stopIfTrue="1">
      <formula>54</formula>
    </cfRule>
  </conditionalFormatting>
  <conditionalFormatting sqref="AD14 AI14 AN14 AS14 AX14 BC14 BH14 BM14">
    <cfRule type="cellIs" priority="116" dxfId="923" operator="greaterThan" stopIfTrue="1">
      <formula>$W$14</formula>
    </cfRule>
    <cfRule type="cellIs" priority="117" dxfId="924" operator="lessThan" stopIfTrue="1">
      <formula>$W$14</formula>
    </cfRule>
    <cfRule type="cellIs" priority="118" dxfId="925" operator="equal" stopIfTrue="1">
      <formula>$W$14</formula>
    </cfRule>
  </conditionalFormatting>
  <conditionalFormatting sqref="AD3 AN3 AX3 BH3 AD17 AN17 AX17 BH17">
    <cfRule type="cellIs" priority="161" dxfId="927" operator="lessThan" stopIfTrue="1">
      <formula>60</formula>
    </cfRule>
    <cfRule type="cellIs" priority="162" dxfId="925" operator="equal" stopIfTrue="1">
      <formula>60</formula>
    </cfRule>
    <cfRule type="cellIs" priority="163" dxfId="926" operator="greaterThan" stopIfTrue="1">
      <formula>60</formula>
    </cfRule>
  </conditionalFormatting>
  <conditionalFormatting sqref="AI3 AS3 BC3 BM3 AI17 AS17 BC17 BM17">
    <cfRule type="cellIs" priority="164" dxfId="926" operator="notEqual" stopIfTrue="1">
      <formula>0</formula>
    </cfRule>
  </conditionalFormatting>
  <conditionalFormatting sqref="G14:N14">
    <cfRule type="cellIs" priority="165" dxfId="925" operator="equal" stopIfTrue="1">
      <formula>G22</formula>
    </cfRule>
    <cfRule type="cellIs" priority="166" dxfId="927" operator="lessThan" stopIfTrue="1">
      <formula>G22</formula>
    </cfRule>
    <cfRule type="cellIs" priority="167" dxfId="926" operator="greaterThan" stopIfTrue="1">
      <formula>G22</formula>
    </cfRule>
  </conditionalFormatting>
  <conditionalFormatting sqref="AD4">
    <cfRule type="cellIs" priority="171" dxfId="927" operator="lessThan" stopIfTrue="1">
      <formula>G$15</formula>
    </cfRule>
    <cfRule type="cellIs" priority="172" dxfId="925" operator="equal" stopIfTrue="1">
      <formula>G$15</formula>
    </cfRule>
    <cfRule type="cellIs" priority="173" dxfId="926" operator="greaterThan" stopIfTrue="1">
      <formula>G$15</formula>
    </cfRule>
  </conditionalFormatting>
  <conditionalFormatting sqref="AI4">
    <cfRule type="cellIs" priority="177" dxfId="927" operator="lessThan" stopIfTrue="1">
      <formula>H$15</formula>
    </cfRule>
    <cfRule type="cellIs" priority="178" dxfId="925" operator="equal" stopIfTrue="1">
      <formula>H$15</formula>
    </cfRule>
    <cfRule type="cellIs" priority="179" dxfId="926" operator="greaterThan" stopIfTrue="1">
      <formula>H$15</formula>
    </cfRule>
  </conditionalFormatting>
  <conditionalFormatting sqref="AN4">
    <cfRule type="cellIs" priority="180" dxfId="927" operator="lessThan">
      <formula>I$15</formula>
    </cfRule>
    <cfRule type="cellIs" priority="181" dxfId="925" operator="equal" stopIfTrue="1">
      <formula>I$15</formula>
    </cfRule>
    <cfRule type="cellIs" priority="182" dxfId="926" operator="greaterThan" stopIfTrue="1">
      <formula>I$15</formula>
    </cfRule>
  </conditionalFormatting>
  <conditionalFormatting sqref="AS4">
    <cfRule type="cellIs" priority="184" dxfId="925" operator="equal">
      <formula>J$15</formula>
    </cfRule>
    <cfRule type="cellIs" priority="185" dxfId="926" operator="greaterThan">
      <formula>J$15</formula>
    </cfRule>
  </conditionalFormatting>
  <conditionalFormatting sqref="AX4">
    <cfRule type="cellIs" priority="186" dxfId="927" operator="lessThan" stopIfTrue="1">
      <formula>K$15</formula>
    </cfRule>
    <cfRule type="cellIs" priority="187" dxfId="925" operator="equal" stopIfTrue="1">
      <formula>K$15</formula>
    </cfRule>
    <cfRule type="cellIs" priority="188" dxfId="926" operator="greaterThan" stopIfTrue="1">
      <formula>K$15</formula>
    </cfRule>
  </conditionalFormatting>
  <conditionalFormatting sqref="AG14">
    <cfRule type="containsText" priority="71" dxfId="78" operator="containsText" stopIfTrue="1" text="*=">
      <formula>NOT(ISERROR(SEARCH("*=",AG14)))</formula>
    </cfRule>
  </conditionalFormatting>
  <conditionalFormatting sqref="BH12 BM12">
    <cfRule type="cellIs" priority="68" dxfId="927" operator="lessThan" stopIfTrue="1">
      <formula>BH13</formula>
    </cfRule>
    <cfRule type="cellIs" priority="69" dxfId="925" operator="equal" stopIfTrue="1">
      <formula>BH13</formula>
    </cfRule>
    <cfRule type="cellIs" priority="70" dxfId="926" operator="greaterThan" stopIfTrue="1">
      <formula>BH13</formula>
    </cfRule>
  </conditionalFormatting>
  <conditionalFormatting sqref="BM4">
    <cfRule type="cellIs" priority="48" dxfId="927" operator="lessThan" stopIfTrue="1">
      <formula>F$15</formula>
    </cfRule>
    <cfRule type="cellIs" priority="49" dxfId="925" operator="equal" stopIfTrue="1">
      <formula>F$15</formula>
    </cfRule>
    <cfRule type="cellIs" priority="50" dxfId="926" operator="greaterThan" stopIfTrue="1">
      <formula>F$15</formula>
    </cfRule>
  </conditionalFormatting>
  <conditionalFormatting sqref="X3:AC4">
    <cfRule type="cellIs" priority="43" dxfId="925" operator="equal" stopIfTrue="1">
      <formula>X19</formula>
    </cfRule>
    <cfRule type="cellIs" priority="44" dxfId="927" operator="lessThan" stopIfTrue="1">
      <formula>X19</formula>
    </cfRule>
  </conditionalFormatting>
  <conditionalFormatting sqref="AD3:AM4">
    <cfRule type="cellIs" priority="41" dxfId="925" operator="equal" stopIfTrue="1">
      <formula>AD19</formula>
    </cfRule>
    <cfRule type="cellIs" priority="42" dxfId="927" operator="lessThan" stopIfTrue="1">
      <formula>AD19</formula>
    </cfRule>
  </conditionalFormatting>
  <conditionalFormatting sqref="AN4">
    <cfRule type="cellIs" priority="34" dxfId="926" operator="greaterThan" stopIfTrue="1">
      <formula>$I$15</formula>
    </cfRule>
    <cfRule type="cellIs" priority="39" dxfId="927" operator="lessThan">
      <formula>O$15</formula>
    </cfRule>
  </conditionalFormatting>
  <conditionalFormatting sqref="AS4">
    <cfRule type="cellIs" priority="33" dxfId="926" operator="greaterThan" stopIfTrue="1">
      <formula>$J$15</formula>
    </cfRule>
  </conditionalFormatting>
  <conditionalFormatting sqref="AN3:AW4">
    <cfRule type="cellIs" priority="35" dxfId="925" operator="equal" stopIfTrue="1">
      <formula>$I$15</formula>
    </cfRule>
    <cfRule type="cellIs" priority="38" dxfId="927" operator="lessThan" stopIfTrue="1">
      <formula>$I$15</formula>
    </cfRule>
  </conditionalFormatting>
  <conditionalFormatting sqref="AX4">
    <cfRule type="cellIs" priority="30" dxfId="927" operator="lessThan" stopIfTrue="1">
      <formula>Y$15</formula>
    </cfRule>
    <cfRule type="cellIs" priority="31" dxfId="925" operator="equal" stopIfTrue="1">
      <formula>Y$15</formula>
    </cfRule>
    <cfRule type="cellIs" priority="32" dxfId="926" operator="greaterThan" stopIfTrue="1">
      <formula>Y$15</formula>
    </cfRule>
  </conditionalFormatting>
  <conditionalFormatting sqref="BC4">
    <cfRule type="cellIs" priority="25" dxfId="926" operator="greaterThan" stopIfTrue="1">
      <formula>$L$15</formula>
    </cfRule>
  </conditionalFormatting>
  <conditionalFormatting sqref="AX3:BG4">
    <cfRule type="cellIs" priority="26" dxfId="925" operator="equal" stopIfTrue="1">
      <formula>$L$15</formula>
    </cfRule>
    <cfRule type="cellIs" priority="27" dxfId="927" operator="lessThan" stopIfTrue="1">
      <formula>$L$15</formula>
    </cfRule>
  </conditionalFormatting>
  <conditionalFormatting sqref="BH4">
    <cfRule type="cellIs" priority="17" dxfId="926" operator="greaterThan" stopIfTrue="1">
      <formula>$M$15</formula>
    </cfRule>
  </conditionalFormatting>
  <conditionalFormatting sqref="BM4">
    <cfRule type="cellIs" priority="19" dxfId="927" operator="lessThan" stopIfTrue="1">
      <formula>AJ$15</formula>
    </cfRule>
    <cfRule type="cellIs" priority="20" dxfId="925" operator="equal" stopIfTrue="1">
      <formula>AJ$15</formula>
    </cfRule>
    <cfRule type="cellIs" priority="21" dxfId="926" operator="greaterThan" stopIfTrue="1">
      <formula>AJ$15</formula>
    </cfRule>
  </conditionalFormatting>
  <conditionalFormatting sqref="BH3:BQ4">
    <cfRule type="cellIs" priority="18" dxfId="925" operator="equal" stopIfTrue="1">
      <formula>$M$15</formula>
    </cfRule>
    <cfRule type="cellIs" priority="22" dxfId="927" operator="lessThan" stopIfTrue="1">
      <formula>$M$15</formula>
    </cfRule>
  </conditionalFormatting>
  <conditionalFormatting sqref="AD18:AM18">
    <cfRule type="cellIs" priority="1" dxfId="925" operator="equal" stopIfTrue="1">
      <formula>AD34</formula>
    </cfRule>
    <cfRule type="cellIs" priority="2" dxfId="927" operator="lessThan" stopIfTrue="1">
      <formula>AD34</formula>
    </cfRule>
  </conditionalFormatting>
  <conditionalFormatting sqref="BH25:BK34 BH36:BK45 BH48:BK62 BH107:BK131 BH81:BK105 BH64:BK78">
    <cfRule type="expression" priority="510" dxfId="0" stopIfTrue="1">
      <formula>AND($E25&lt;&gt;0,#REF!&lt;&gt;0,#REF!=0)</formula>
    </cfRule>
  </conditionalFormatting>
  <conditionalFormatting sqref="BM25:BP34 BM36:BP45 BM48:BP62 BM107:BP131 BM81:BP105 BM64:BP78">
    <cfRule type="expression" priority="516" dxfId="0" stopIfTrue="1">
      <formula>AND($E25&lt;&gt;0,#REF!&lt;&gt;0,#REF!=0)</formula>
    </cfRule>
  </conditionalFormatting>
  <conditionalFormatting sqref="W138:W139 Y118:Y131 W30:W34 W42:W45 Y30:Y34 W55:W62 Y42:Y45 W118:W131 Y141:Y143 W141:W143 W133 Y72:Y78 Y133 W95:W105 Y95:Y105 W72:W78 Y55:Y62 Y138:Y139">
    <cfRule type="expression" priority="521" dxfId="0" stopIfTrue="1">
      <formula>AND($E30&gt;3,$Y30=0,$W30=0)</formula>
    </cfRule>
  </conditionalFormatting>
  <conditionalFormatting sqref="AD25:AG34 AD36:AG45 AD48:AG62 AD107:AG131 AD81:AG105 AD64:AG78">
    <cfRule type="expression" priority="539" dxfId="0" stopIfTrue="1">
      <formula>AND($E25&lt;&gt;0,$G25&lt;&gt;0,$AH25=0)</formula>
    </cfRule>
  </conditionalFormatting>
  <conditionalFormatting sqref="AI25:AL34 AI36:AL45 AI48:AL62 AI107:AL131 AI81:AL105 AI64:AL78">
    <cfRule type="expression" priority="545" dxfId="0" stopIfTrue="1">
      <formula>AND($E25&lt;&gt;0,$H25&lt;&gt;0,$AM25=0)</formula>
    </cfRule>
  </conditionalFormatting>
  <conditionalFormatting sqref="AN25:AQ34 AN36:AQ45 AN48:AQ62 AN107:AQ131 AN81:AQ105 AN64:AQ78">
    <cfRule type="expression" priority="551" dxfId="0" stopIfTrue="1">
      <formula>AND($E25&lt;&gt;0,$I25&lt;&gt;0,$AR25=0)</formula>
    </cfRule>
  </conditionalFormatting>
  <conditionalFormatting sqref="AS25:AV34 AS36:AV45 AS48:AV62 AS107:AV131 AS81:AV105 AS64:AV78">
    <cfRule type="expression" priority="557" dxfId="0" stopIfTrue="1">
      <formula>AND($E25&lt;&gt;0,$J25&lt;&gt;0,$AW25=0)</formula>
    </cfRule>
  </conditionalFormatting>
  <conditionalFormatting sqref="AX25:BA34 AX36:BA45 AX48:BA62 AX107:BA131 AX81:BA105 AX64:BA78">
    <cfRule type="expression" priority="563" dxfId="0" stopIfTrue="1">
      <formula>AND($E25&lt;&gt;0,$K25&lt;&gt;0,$BB25=0)</formula>
    </cfRule>
  </conditionalFormatting>
  <conditionalFormatting sqref="BC25:BF34 BC36:BF45 BC48:BF62 BC107:BF131 BC81:BF105 BC64:BF78">
    <cfRule type="expression" priority="569" dxfId="0" stopIfTrue="1">
      <formula>AND($E25&lt;&gt;0,$L25&lt;&gt;0,$BG25=0)</formula>
    </cfRule>
  </conditionalFormatting>
  <conditionalFormatting sqref="X141:X143 X30:X34 X42:X45 X55:X62 X72:X78 X95:X105 X133 X118:X131 X138:X139">
    <cfRule type="expression" priority="599" dxfId="0" stopIfTrue="1">
      <formula>AND($E30&lt;=3,$X30=0,$E30&gt;0,$W30=0,$Y30=0)</formula>
    </cfRule>
  </conditionalFormatting>
  <dataValidations count="2">
    <dataValidation type="list" allowBlank="1" showInputMessage="1" showErrorMessage="1" sqref="AB25:AB34 AB118:AB131 AB95:AB105 AB55:AB62 AB64:AB78 AB42:AB45">
      <formula1>$D$313:$D$319</formula1>
    </dataValidation>
    <dataValidation type="list" allowBlank="1" showInputMessage="1" showErrorMessage="1" sqref="D141:D143 D64:D78 D48:D62 D107:D131 D25:D34 D36:D45 D133 D135:D139 D81:D105">
      <formula1>$C$312:$C$385</formula1>
    </dataValidation>
  </dataValidations>
  <printOptions/>
  <pageMargins left="0.1968503937007874" right="0.1968503937007874" top="0.53" bottom="0.35433070866141736" header="0.2755905511811024" footer="0.31496062992125984"/>
  <pageSetup fitToHeight="2" fitToWidth="1" horizontalDpi="300" verticalDpi="300" orientation="landscape" paperSize="9" scale="55" r:id="rId3"/>
  <headerFooter alignWithMargins="0">
    <oddHeader>&amp;LIII. План учебного процесса очного обучения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26"/>
  <sheetViews>
    <sheetView zoomScalePageLayoutView="0" workbookViewId="0" topLeftCell="A1">
      <pane xSplit="4" ySplit="5" topLeftCell="E1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97" sqref="E97"/>
    </sheetView>
  </sheetViews>
  <sheetFormatPr defaultColWidth="9.00390625" defaultRowHeight="12.75"/>
  <cols>
    <col min="1" max="1" width="6.125" style="191" customWidth="1"/>
    <col min="2" max="2" width="4.375" style="194" customWidth="1"/>
    <col min="3" max="3" width="37.375" style="191" customWidth="1"/>
    <col min="4" max="4" width="6.25390625" style="191" customWidth="1"/>
    <col min="5" max="5" width="35.375" style="191" customWidth="1"/>
    <col min="6" max="6" width="6.375" style="77" customWidth="1"/>
    <col min="7" max="7" width="6.125" style="77" customWidth="1"/>
    <col min="8" max="8" width="6.00390625" style="77" customWidth="1"/>
    <col min="9" max="9" width="35.125" style="191" customWidth="1"/>
    <col min="10" max="10" width="6.00390625" style="195" customWidth="1"/>
    <col min="11" max="12" width="6.25390625" style="77" customWidth="1"/>
    <col min="13" max="13" width="33.375" style="191" customWidth="1"/>
    <col min="14" max="14" width="6.625" style="77" customWidth="1"/>
    <col min="15" max="15" width="6.00390625" style="77" customWidth="1"/>
    <col min="16" max="16" width="5.625" style="77" customWidth="1"/>
    <col min="17" max="17" width="32.875" style="191" customWidth="1"/>
    <col min="18" max="18" width="6.25390625" style="191" customWidth="1"/>
    <col min="19" max="19" width="6.00390625" style="191" customWidth="1"/>
    <col min="20" max="20" width="6.625" style="191" customWidth="1"/>
    <col min="21" max="16384" width="9.125" style="191" customWidth="1"/>
  </cols>
  <sheetData>
    <row r="1" spans="1:20" s="115" customFormat="1" ht="51" customHeight="1" thickBot="1">
      <c r="A1" s="303"/>
      <c r="B1" s="304"/>
      <c r="C1" s="911" t="s">
        <v>395</v>
      </c>
      <c r="D1" s="912"/>
      <c r="E1" s="908" t="s">
        <v>389</v>
      </c>
      <c r="F1" s="909"/>
      <c r="G1" s="909"/>
      <c r="H1" s="910"/>
      <c r="I1" s="908" t="s">
        <v>390</v>
      </c>
      <c r="J1" s="909"/>
      <c r="K1" s="909"/>
      <c r="L1" s="910"/>
      <c r="M1" s="908" t="s">
        <v>391</v>
      </c>
      <c r="N1" s="909"/>
      <c r="O1" s="909"/>
      <c r="P1" s="910"/>
      <c r="Q1" s="908" t="s">
        <v>392</v>
      </c>
      <c r="R1" s="909"/>
      <c r="S1" s="909"/>
      <c r="T1" s="910"/>
    </row>
    <row r="2" spans="1:20" ht="12.75">
      <c r="A2" s="904" t="s">
        <v>68</v>
      </c>
      <c r="B2" s="906" t="s">
        <v>272</v>
      </c>
      <c r="C2" s="305" t="s">
        <v>386</v>
      </c>
      <c r="D2" s="306">
        <f>COUNTA(D8:D17,D19:D28,D31:D45,D47:D61,D64:D88,D90:D114,D116,D118:D122,D124)</f>
        <v>4</v>
      </c>
      <c r="E2" s="305" t="s">
        <v>386</v>
      </c>
      <c r="F2" s="307">
        <f>COUNTA(F8:F17,F19:F28,F31:F45,F47:F61,F64:F88,F90:F114,F116,F118:F122,F124)</f>
        <v>2</v>
      </c>
      <c r="G2" s="308"/>
      <c r="H2" s="309"/>
      <c r="I2" s="305" t="s">
        <v>386</v>
      </c>
      <c r="J2" s="307">
        <f>COUNTA(J8:J17,J19:J28,J31:J45,J47:J61,J64:J88,J90:J114,J116,J118:J122,J124)</f>
        <v>2</v>
      </c>
      <c r="K2" s="308"/>
      <c r="L2" s="309"/>
      <c r="M2" s="305" t="s">
        <v>386</v>
      </c>
      <c r="N2" s="307">
        <f>COUNTA(N8:N17,N19:N28,N31:N45,N47:N61,N64:N88,N90:N114,N116,N118:N122,N124)</f>
        <v>2</v>
      </c>
      <c r="O2" s="308"/>
      <c r="P2" s="309"/>
      <c r="Q2" s="305" t="s">
        <v>386</v>
      </c>
      <c r="R2" s="307">
        <f>COUNTA(R8:R17,R19:R28,R31:R45,R47:R61,R64:R88,R90:R114,R116,R118:R122,R124)</f>
        <v>2</v>
      </c>
      <c r="S2" s="308"/>
      <c r="T2" s="309"/>
    </row>
    <row r="3" spans="1:20" ht="12.75" customHeight="1">
      <c r="A3" s="905"/>
      <c r="B3" s="907"/>
      <c r="C3" s="310" t="s">
        <v>387</v>
      </c>
      <c r="D3" s="311" t="e">
        <f>ROUND(SUMIF(C8:C121,"*//*",D8:D121)*100/(D18+D46+D89),1)</f>
        <v>#DIV/0!</v>
      </c>
      <c r="E3" s="310" t="s">
        <v>387</v>
      </c>
      <c r="F3" s="311">
        <f>ROUND(SUMIF(E8:E121,"*//*",F8:F121)*100/(F18+F46+F89),1)</f>
        <v>0</v>
      </c>
      <c r="G3" s="312"/>
      <c r="H3" s="313"/>
      <c r="I3" s="310" t="s">
        <v>387</v>
      </c>
      <c r="J3" s="311">
        <f>ROUND(SUMIF(I8:I121,"*//*",J8:J121)*100/(J18+J46+J89),1)</f>
        <v>0</v>
      </c>
      <c r="K3" s="314"/>
      <c r="L3" s="313"/>
      <c r="M3" s="310" t="s">
        <v>387</v>
      </c>
      <c r="N3" s="311">
        <f>ROUND(SUMIF(M8:M121,"*//*",N8:N121)*100/(N18+N46+N89),1)</f>
        <v>0</v>
      </c>
      <c r="O3" s="314"/>
      <c r="P3" s="313"/>
      <c r="Q3" s="310" t="s">
        <v>387</v>
      </c>
      <c r="R3" s="311">
        <f>ROUND(SUMIF(Q8:Q121,"*//*",R8:R121)*100/(R18+R46+R89),1)</f>
        <v>0</v>
      </c>
      <c r="S3" s="315"/>
      <c r="T3" s="316"/>
    </row>
    <row r="4" spans="1:20" ht="13.5" thickBot="1">
      <c r="A4" s="905"/>
      <c r="B4" s="907"/>
      <c r="C4" s="317" t="s">
        <v>388</v>
      </c>
      <c r="D4" s="318">
        <f>D6+D29+D62+D115+D117+D123</f>
        <v>22</v>
      </c>
      <c r="E4" s="317" t="s">
        <v>388</v>
      </c>
      <c r="F4" s="319">
        <f>F6+F29+F62+F115+F117+F123</f>
        <v>4</v>
      </c>
      <c r="G4" s="320"/>
      <c r="H4" s="321"/>
      <c r="I4" s="317" t="s">
        <v>388</v>
      </c>
      <c r="J4" s="319">
        <f>J6+J29+J62+J115+J117+J123</f>
        <v>4</v>
      </c>
      <c r="K4" s="320"/>
      <c r="L4" s="321"/>
      <c r="M4" s="317" t="s">
        <v>388</v>
      </c>
      <c r="N4" s="319">
        <f>N6+N29+N62+N115+N117+N123</f>
        <v>4</v>
      </c>
      <c r="O4" s="320"/>
      <c r="P4" s="321"/>
      <c r="Q4" s="317" t="s">
        <v>388</v>
      </c>
      <c r="R4" s="319">
        <f>R6+R29+R62+R115+R117+R123</f>
        <v>4</v>
      </c>
      <c r="S4" s="320"/>
      <c r="T4" s="321"/>
    </row>
    <row r="5" spans="1:20" s="77" customFormat="1" ht="28.5" customHeight="1" thickBot="1">
      <c r="A5" s="539" t="s">
        <v>271</v>
      </c>
      <c r="B5" s="540" t="s">
        <v>273</v>
      </c>
      <c r="C5" s="541"/>
      <c r="D5" s="542" t="s">
        <v>288</v>
      </c>
      <c r="E5" s="543"/>
      <c r="F5" s="542" t="s">
        <v>288</v>
      </c>
      <c r="G5" s="544" t="s">
        <v>289</v>
      </c>
      <c r="H5" s="542" t="s">
        <v>290</v>
      </c>
      <c r="I5" s="543"/>
      <c r="J5" s="542" t="s">
        <v>288</v>
      </c>
      <c r="K5" s="544" t="s">
        <v>289</v>
      </c>
      <c r="L5" s="542" t="s">
        <v>290</v>
      </c>
      <c r="M5" s="543"/>
      <c r="N5" s="542" t="s">
        <v>288</v>
      </c>
      <c r="O5" s="544" t="s">
        <v>289</v>
      </c>
      <c r="P5" s="542" t="s">
        <v>290</v>
      </c>
      <c r="Q5" s="543"/>
      <c r="R5" s="542" t="s">
        <v>288</v>
      </c>
      <c r="S5" s="544" t="s">
        <v>289</v>
      </c>
      <c r="T5" s="542" t="s">
        <v>290</v>
      </c>
    </row>
    <row r="6" spans="1:20" s="192" customFormat="1" ht="25.5">
      <c r="A6" s="377" t="s">
        <v>385</v>
      </c>
      <c r="B6" s="378">
        <v>0</v>
      </c>
      <c r="C6" s="323" t="s">
        <v>384</v>
      </c>
      <c r="D6" s="322">
        <f>D7+D18</f>
        <v>0</v>
      </c>
      <c r="E6" s="323" t="s">
        <v>384</v>
      </c>
      <c r="F6" s="322">
        <f>F7+F18</f>
        <v>0</v>
      </c>
      <c r="G6" s="346">
        <v>20</v>
      </c>
      <c r="H6" s="324">
        <v>25</v>
      </c>
      <c r="I6" s="323" t="s">
        <v>384</v>
      </c>
      <c r="J6" s="322">
        <f>J7+J18</f>
        <v>0</v>
      </c>
      <c r="K6" s="346"/>
      <c r="L6" s="324"/>
      <c r="M6" s="323" t="s">
        <v>384</v>
      </c>
      <c r="N6" s="322">
        <f>N7+N18</f>
        <v>0</v>
      </c>
      <c r="O6" s="346"/>
      <c r="P6" s="324"/>
      <c r="Q6" s="323" t="s">
        <v>384</v>
      </c>
      <c r="R6" s="322">
        <f>R7+R18</f>
        <v>0</v>
      </c>
      <c r="S6" s="346"/>
      <c r="T6" s="324"/>
    </row>
    <row r="7" spans="1:20" s="193" customFormat="1" ht="12.75">
      <c r="A7" s="545" t="s">
        <v>385</v>
      </c>
      <c r="B7" s="546">
        <v>0</v>
      </c>
      <c r="C7" s="547" t="s">
        <v>107</v>
      </c>
      <c r="D7" s="548">
        <f>SUM(D8:D17)</f>
        <v>0</v>
      </c>
      <c r="E7" s="547" t="s">
        <v>107</v>
      </c>
      <c r="F7" s="548">
        <f>SUM(F8:F17)</f>
        <v>0</v>
      </c>
      <c r="G7" s="549">
        <v>10</v>
      </c>
      <c r="H7" s="550">
        <v>15</v>
      </c>
      <c r="I7" s="547" t="s">
        <v>107</v>
      </c>
      <c r="J7" s="548">
        <f>SUM(J8:J17)</f>
        <v>0</v>
      </c>
      <c r="K7" s="549"/>
      <c r="L7" s="550"/>
      <c r="M7" s="547" t="s">
        <v>107</v>
      </c>
      <c r="N7" s="548">
        <f>SUM(N8:N17)</f>
        <v>0</v>
      </c>
      <c r="O7" s="549"/>
      <c r="P7" s="550"/>
      <c r="Q7" s="547" t="s">
        <v>107</v>
      </c>
      <c r="R7" s="548">
        <f>SUM(R8:R17)</f>
        <v>0</v>
      </c>
      <c r="S7" s="345"/>
      <c r="T7" s="325"/>
    </row>
    <row r="8" spans="1:20" ht="12.75">
      <c r="A8" s="379" t="s">
        <v>125</v>
      </c>
      <c r="B8" s="380">
        <v>1</v>
      </c>
      <c r="C8" s="411"/>
      <c r="D8" s="412"/>
      <c r="E8" s="326"/>
      <c r="F8" s="301"/>
      <c r="G8" s="328"/>
      <c r="H8" s="302"/>
      <c r="I8" s="326"/>
      <c r="J8" s="301"/>
      <c r="K8" s="328"/>
      <c r="L8" s="302"/>
      <c r="M8" s="326"/>
      <c r="N8" s="301"/>
      <c r="O8" s="328"/>
      <c r="P8" s="302"/>
      <c r="Q8" s="326"/>
      <c r="R8" s="301"/>
      <c r="S8" s="328"/>
      <c r="T8" s="302"/>
    </row>
    <row r="9" spans="1:20" ht="12.75">
      <c r="A9" s="379" t="s">
        <v>125</v>
      </c>
      <c r="B9" s="380">
        <v>2</v>
      </c>
      <c r="C9" s="411"/>
      <c r="D9" s="412"/>
      <c r="E9" s="326"/>
      <c r="F9" s="301"/>
      <c r="G9" s="328"/>
      <c r="H9" s="302"/>
      <c r="I9" s="326"/>
      <c r="J9" s="301"/>
      <c r="K9" s="328"/>
      <c r="L9" s="302"/>
      <c r="M9" s="326"/>
      <c r="N9" s="301"/>
      <c r="O9" s="328"/>
      <c r="P9" s="302"/>
      <c r="Q9" s="326"/>
      <c r="R9" s="301"/>
      <c r="S9" s="328"/>
      <c r="T9" s="302"/>
    </row>
    <row r="10" spans="1:20" ht="12.75">
      <c r="A10" s="379" t="s">
        <v>125</v>
      </c>
      <c r="B10" s="380">
        <v>3</v>
      </c>
      <c r="C10" s="411"/>
      <c r="D10" s="412"/>
      <c r="E10" s="326"/>
      <c r="F10" s="301"/>
      <c r="G10" s="328"/>
      <c r="H10" s="302"/>
      <c r="I10" s="326"/>
      <c r="J10" s="301"/>
      <c r="K10" s="328"/>
      <c r="L10" s="302"/>
      <c r="M10" s="326"/>
      <c r="N10" s="301"/>
      <c r="O10" s="328"/>
      <c r="P10" s="302"/>
      <c r="Q10" s="326"/>
      <c r="R10" s="301"/>
      <c r="S10" s="328"/>
      <c r="T10" s="302"/>
    </row>
    <row r="11" spans="1:20" ht="12.75">
      <c r="A11" s="379" t="s">
        <v>125</v>
      </c>
      <c r="B11" s="380">
        <v>4</v>
      </c>
      <c r="C11" s="411"/>
      <c r="D11" s="412"/>
      <c r="E11" s="327"/>
      <c r="F11" s="302"/>
      <c r="G11" s="328"/>
      <c r="H11" s="302"/>
      <c r="I11" s="327"/>
      <c r="J11" s="302"/>
      <c r="K11" s="328"/>
      <c r="L11" s="302"/>
      <c r="M11" s="329"/>
      <c r="N11" s="302"/>
      <c r="O11" s="328"/>
      <c r="P11" s="302"/>
      <c r="Q11" s="329"/>
      <c r="R11" s="302"/>
      <c r="S11" s="328"/>
      <c r="T11" s="302"/>
    </row>
    <row r="12" spans="1:20" ht="12.75">
      <c r="A12" s="379" t="s">
        <v>125</v>
      </c>
      <c r="B12" s="380">
        <v>5</v>
      </c>
      <c r="C12" s="411"/>
      <c r="D12" s="413"/>
      <c r="E12" s="326"/>
      <c r="F12" s="301"/>
      <c r="G12" s="328"/>
      <c r="H12" s="302"/>
      <c r="I12" s="326"/>
      <c r="J12" s="301"/>
      <c r="K12" s="328"/>
      <c r="L12" s="302"/>
      <c r="M12" s="329"/>
      <c r="N12" s="301"/>
      <c r="O12" s="328"/>
      <c r="P12" s="302"/>
      <c r="Q12" s="329"/>
      <c r="R12" s="301"/>
      <c r="S12" s="328"/>
      <c r="T12" s="302"/>
    </row>
    <row r="13" spans="1:20" ht="12.75">
      <c r="A13" s="379" t="s">
        <v>125</v>
      </c>
      <c r="B13" s="380">
        <v>6</v>
      </c>
      <c r="C13" s="326"/>
      <c r="D13" s="301"/>
      <c r="E13" s="326"/>
      <c r="F13" s="301"/>
      <c r="G13" s="328"/>
      <c r="H13" s="302"/>
      <c r="I13" s="326"/>
      <c r="J13" s="301"/>
      <c r="K13" s="328"/>
      <c r="L13" s="302"/>
      <c r="M13" s="329"/>
      <c r="N13" s="301"/>
      <c r="O13" s="328"/>
      <c r="P13" s="302"/>
      <c r="Q13" s="329"/>
      <c r="R13" s="301"/>
      <c r="S13" s="328"/>
      <c r="T13" s="302"/>
    </row>
    <row r="14" spans="1:20" ht="12.75">
      <c r="A14" s="379" t="s">
        <v>125</v>
      </c>
      <c r="B14" s="380">
        <v>7</v>
      </c>
      <c r="C14" s="326"/>
      <c r="D14" s="301"/>
      <c r="E14" s="326"/>
      <c r="F14" s="301"/>
      <c r="G14" s="328"/>
      <c r="H14" s="302"/>
      <c r="I14" s="326"/>
      <c r="J14" s="301"/>
      <c r="K14" s="328"/>
      <c r="L14" s="302"/>
      <c r="M14" s="329"/>
      <c r="N14" s="301"/>
      <c r="O14" s="328"/>
      <c r="P14" s="302"/>
      <c r="Q14" s="329"/>
      <c r="R14" s="301"/>
      <c r="S14" s="328"/>
      <c r="T14" s="302"/>
    </row>
    <row r="15" spans="1:20" ht="12.75">
      <c r="A15" s="379" t="s">
        <v>125</v>
      </c>
      <c r="B15" s="380">
        <v>8</v>
      </c>
      <c r="C15" s="326"/>
      <c r="D15" s="301"/>
      <c r="E15" s="326"/>
      <c r="F15" s="301"/>
      <c r="G15" s="328"/>
      <c r="H15" s="302"/>
      <c r="I15" s="326"/>
      <c r="J15" s="301"/>
      <c r="K15" s="328"/>
      <c r="L15" s="302"/>
      <c r="M15" s="329"/>
      <c r="N15" s="301"/>
      <c r="O15" s="328"/>
      <c r="P15" s="302"/>
      <c r="Q15" s="329"/>
      <c r="R15" s="301"/>
      <c r="S15" s="328"/>
      <c r="T15" s="302"/>
    </row>
    <row r="16" spans="1:20" ht="12.75">
      <c r="A16" s="379" t="s">
        <v>125</v>
      </c>
      <c r="B16" s="380">
        <v>9</v>
      </c>
      <c r="C16" s="326"/>
      <c r="D16" s="301"/>
      <c r="E16" s="326"/>
      <c r="F16" s="301"/>
      <c r="G16" s="328"/>
      <c r="H16" s="302"/>
      <c r="I16" s="326"/>
      <c r="J16" s="301"/>
      <c r="K16" s="328"/>
      <c r="L16" s="302"/>
      <c r="M16" s="329"/>
      <c r="N16" s="301"/>
      <c r="O16" s="328"/>
      <c r="P16" s="302"/>
      <c r="Q16" s="329"/>
      <c r="R16" s="301"/>
      <c r="S16" s="328"/>
      <c r="T16" s="302"/>
    </row>
    <row r="17" spans="1:20" ht="12.75">
      <c r="A17" s="379" t="s">
        <v>125</v>
      </c>
      <c r="B17" s="380">
        <v>10</v>
      </c>
      <c r="C17" s="329"/>
      <c r="D17" s="302"/>
      <c r="E17" s="329"/>
      <c r="F17" s="302"/>
      <c r="G17" s="328"/>
      <c r="H17" s="302"/>
      <c r="I17" s="329"/>
      <c r="J17" s="302"/>
      <c r="K17" s="328"/>
      <c r="L17" s="302"/>
      <c r="M17" s="329"/>
      <c r="N17" s="302"/>
      <c r="O17" s="328"/>
      <c r="P17" s="302"/>
      <c r="Q17" s="329"/>
      <c r="R17" s="302"/>
      <c r="S17" s="328"/>
      <c r="T17" s="302"/>
    </row>
    <row r="18" spans="1:20" ht="12.75">
      <c r="A18" s="545" t="s">
        <v>385</v>
      </c>
      <c r="B18" s="546">
        <v>0</v>
      </c>
      <c r="C18" s="547" t="s">
        <v>106</v>
      </c>
      <c r="D18" s="548">
        <f>SUM(D19:D28)</f>
        <v>0</v>
      </c>
      <c r="E18" s="551" t="s">
        <v>106</v>
      </c>
      <c r="F18" s="548">
        <f>SUM(F19:F28)</f>
        <v>0</v>
      </c>
      <c r="G18" s="549"/>
      <c r="H18" s="550"/>
      <c r="I18" s="551" t="s">
        <v>106</v>
      </c>
      <c r="J18" s="550">
        <f>SUM(J19:J28)</f>
        <v>0</v>
      </c>
      <c r="K18" s="549"/>
      <c r="L18" s="550"/>
      <c r="M18" s="547" t="s">
        <v>106</v>
      </c>
      <c r="N18" s="548">
        <f>SUM(N19:N28)</f>
        <v>0</v>
      </c>
      <c r="O18" s="549"/>
      <c r="P18" s="550"/>
      <c r="Q18" s="547" t="s">
        <v>106</v>
      </c>
      <c r="R18" s="548">
        <f>SUM(R19:R28)</f>
        <v>0</v>
      </c>
      <c r="S18" s="549"/>
      <c r="T18" s="550"/>
    </row>
    <row r="19" spans="1:20" ht="12.75">
      <c r="A19" s="379" t="s">
        <v>124</v>
      </c>
      <c r="B19" s="380">
        <v>1</v>
      </c>
      <c r="C19" s="411"/>
      <c r="D19" s="414"/>
      <c r="E19" s="327"/>
      <c r="F19" s="302"/>
      <c r="G19" s="328"/>
      <c r="H19" s="302"/>
      <c r="I19" s="327"/>
      <c r="J19" s="302"/>
      <c r="K19" s="328"/>
      <c r="L19" s="302"/>
      <c r="M19" s="329"/>
      <c r="N19" s="302"/>
      <c r="O19" s="328"/>
      <c r="P19" s="302"/>
      <c r="Q19" s="329"/>
      <c r="R19" s="302"/>
      <c r="S19" s="328"/>
      <c r="T19" s="302"/>
    </row>
    <row r="20" spans="1:20" ht="12.75">
      <c r="A20" s="379" t="s">
        <v>124</v>
      </c>
      <c r="B20" s="380">
        <v>2</v>
      </c>
      <c r="C20" s="415"/>
      <c r="D20" s="414"/>
      <c r="E20" s="327"/>
      <c r="F20" s="302"/>
      <c r="G20" s="328"/>
      <c r="H20" s="302"/>
      <c r="I20" s="327"/>
      <c r="J20" s="302"/>
      <c r="K20" s="328"/>
      <c r="L20" s="302"/>
      <c r="M20" s="329"/>
      <c r="N20" s="302"/>
      <c r="O20" s="328"/>
      <c r="P20" s="302"/>
      <c r="Q20" s="329"/>
      <c r="R20" s="302"/>
      <c r="S20" s="328"/>
      <c r="T20" s="302"/>
    </row>
    <row r="21" spans="1:20" ht="12.75">
      <c r="A21" s="379" t="s">
        <v>124</v>
      </c>
      <c r="B21" s="380">
        <v>3</v>
      </c>
      <c r="C21" s="415"/>
      <c r="D21" s="414"/>
      <c r="E21" s="327"/>
      <c r="F21" s="302"/>
      <c r="G21" s="328"/>
      <c r="H21" s="302"/>
      <c r="I21" s="327"/>
      <c r="J21" s="302"/>
      <c r="K21" s="328"/>
      <c r="L21" s="302"/>
      <c r="M21" s="329"/>
      <c r="N21" s="302"/>
      <c r="O21" s="328"/>
      <c r="P21" s="302"/>
      <c r="Q21" s="329"/>
      <c r="R21" s="302"/>
      <c r="S21" s="328"/>
      <c r="T21" s="302"/>
    </row>
    <row r="22" spans="1:20" ht="12.75">
      <c r="A22" s="379" t="s">
        <v>124</v>
      </c>
      <c r="B22" s="380">
        <v>4</v>
      </c>
      <c r="C22" s="415"/>
      <c r="D22" s="414"/>
      <c r="E22" s="327"/>
      <c r="F22" s="302"/>
      <c r="G22" s="328"/>
      <c r="H22" s="302"/>
      <c r="I22" s="327"/>
      <c r="J22" s="302"/>
      <c r="K22" s="328"/>
      <c r="L22" s="302"/>
      <c r="M22" s="329"/>
      <c r="N22" s="302"/>
      <c r="O22" s="328"/>
      <c r="P22" s="302"/>
      <c r="Q22" s="329"/>
      <c r="R22" s="302"/>
      <c r="S22" s="328"/>
      <c r="T22" s="302"/>
    </row>
    <row r="23" spans="1:20" ht="12.75">
      <c r="A23" s="379" t="s">
        <v>124</v>
      </c>
      <c r="B23" s="380">
        <v>5</v>
      </c>
      <c r="C23" s="416"/>
      <c r="D23" s="417"/>
      <c r="E23" s="327"/>
      <c r="F23" s="302"/>
      <c r="G23" s="328"/>
      <c r="H23" s="302"/>
      <c r="I23" s="327"/>
      <c r="J23" s="302"/>
      <c r="K23" s="328"/>
      <c r="L23" s="302"/>
      <c r="M23" s="329"/>
      <c r="N23" s="302"/>
      <c r="O23" s="328"/>
      <c r="P23" s="302"/>
      <c r="Q23" s="329"/>
      <c r="R23" s="302"/>
      <c r="S23" s="328"/>
      <c r="T23" s="302"/>
    </row>
    <row r="24" spans="1:20" ht="12.75">
      <c r="A24" s="379" t="s">
        <v>124</v>
      </c>
      <c r="B24" s="380">
        <v>6</v>
      </c>
      <c r="C24" s="329"/>
      <c r="D24" s="302"/>
      <c r="E24" s="327"/>
      <c r="F24" s="302"/>
      <c r="G24" s="328"/>
      <c r="H24" s="302"/>
      <c r="I24" s="327"/>
      <c r="J24" s="302"/>
      <c r="K24" s="328"/>
      <c r="L24" s="302"/>
      <c r="M24" s="329"/>
      <c r="N24" s="302"/>
      <c r="O24" s="328"/>
      <c r="P24" s="302"/>
      <c r="Q24" s="329"/>
      <c r="R24" s="302"/>
      <c r="S24" s="328"/>
      <c r="T24" s="302"/>
    </row>
    <row r="25" spans="1:20" ht="12.75">
      <c r="A25" s="379" t="s">
        <v>124</v>
      </c>
      <c r="B25" s="380">
        <v>7</v>
      </c>
      <c r="C25" s="329"/>
      <c r="D25" s="302"/>
      <c r="E25" s="329"/>
      <c r="F25" s="302"/>
      <c r="G25" s="328"/>
      <c r="H25" s="302"/>
      <c r="I25" s="330"/>
      <c r="J25" s="302"/>
      <c r="K25" s="328"/>
      <c r="L25" s="302"/>
      <c r="M25" s="329"/>
      <c r="N25" s="302"/>
      <c r="O25" s="328"/>
      <c r="P25" s="302"/>
      <c r="Q25" s="329"/>
      <c r="R25" s="302"/>
      <c r="S25" s="328"/>
      <c r="T25" s="302"/>
    </row>
    <row r="26" spans="1:20" ht="12.75">
      <c r="A26" s="379" t="s">
        <v>124</v>
      </c>
      <c r="B26" s="380">
        <v>8</v>
      </c>
      <c r="C26" s="329"/>
      <c r="D26" s="302"/>
      <c r="E26" s="329"/>
      <c r="F26" s="302"/>
      <c r="G26" s="328"/>
      <c r="H26" s="302"/>
      <c r="I26" s="329"/>
      <c r="J26" s="302"/>
      <c r="K26" s="328"/>
      <c r="L26" s="302"/>
      <c r="M26" s="329"/>
      <c r="N26" s="302"/>
      <c r="O26" s="328"/>
      <c r="P26" s="302"/>
      <c r="Q26" s="329"/>
      <c r="R26" s="302"/>
      <c r="S26" s="328"/>
      <c r="T26" s="302"/>
    </row>
    <row r="27" spans="1:20" ht="12.75">
      <c r="A27" s="379" t="s">
        <v>124</v>
      </c>
      <c r="B27" s="380">
        <v>9</v>
      </c>
      <c r="C27" s="329"/>
      <c r="D27" s="302"/>
      <c r="E27" s="329"/>
      <c r="F27" s="302"/>
      <c r="G27" s="328"/>
      <c r="H27" s="302"/>
      <c r="I27" s="329"/>
      <c r="J27" s="302"/>
      <c r="K27" s="328"/>
      <c r="L27" s="302"/>
      <c r="M27" s="329"/>
      <c r="N27" s="302"/>
      <c r="O27" s="328"/>
      <c r="P27" s="302"/>
      <c r="Q27" s="329"/>
      <c r="R27" s="302"/>
      <c r="S27" s="328"/>
      <c r="T27" s="302"/>
    </row>
    <row r="28" spans="1:20" ht="12.75">
      <c r="A28" s="379" t="s">
        <v>124</v>
      </c>
      <c r="B28" s="380">
        <v>10</v>
      </c>
      <c r="C28" s="329"/>
      <c r="D28" s="302"/>
      <c r="E28" s="329"/>
      <c r="F28" s="302"/>
      <c r="G28" s="328"/>
      <c r="H28" s="302"/>
      <c r="I28" s="329"/>
      <c r="J28" s="302"/>
      <c r="K28" s="328"/>
      <c r="L28" s="302"/>
      <c r="M28" s="329"/>
      <c r="N28" s="302"/>
      <c r="O28" s="328"/>
      <c r="P28" s="302"/>
      <c r="Q28" s="329"/>
      <c r="R28" s="302"/>
      <c r="S28" s="328"/>
      <c r="T28" s="302"/>
    </row>
    <row r="29" spans="1:20" ht="25.5">
      <c r="A29" s="381" t="s">
        <v>374</v>
      </c>
      <c r="B29" s="382">
        <v>0</v>
      </c>
      <c r="C29" s="323" t="s">
        <v>383</v>
      </c>
      <c r="D29" s="322">
        <f>D30+D46</f>
        <v>0</v>
      </c>
      <c r="E29" s="323" t="s">
        <v>383</v>
      </c>
      <c r="F29" s="322">
        <f>F30+F46</f>
        <v>0</v>
      </c>
      <c r="G29" s="346"/>
      <c r="H29" s="324"/>
      <c r="I29" s="323" t="s">
        <v>383</v>
      </c>
      <c r="J29" s="322">
        <f>J30+J46</f>
        <v>0</v>
      </c>
      <c r="K29" s="346"/>
      <c r="L29" s="324"/>
      <c r="M29" s="323" t="s">
        <v>383</v>
      </c>
      <c r="N29" s="322">
        <f>N30+N46</f>
        <v>0</v>
      </c>
      <c r="O29" s="346"/>
      <c r="P29" s="324"/>
      <c r="Q29" s="323" t="s">
        <v>383</v>
      </c>
      <c r="R29" s="322">
        <f>R30+R46</f>
        <v>0</v>
      </c>
      <c r="S29" s="346"/>
      <c r="T29" s="324"/>
    </row>
    <row r="30" spans="1:20" ht="12.75">
      <c r="A30" s="545" t="s">
        <v>374</v>
      </c>
      <c r="B30" s="546">
        <v>0</v>
      </c>
      <c r="C30" s="547" t="s">
        <v>107</v>
      </c>
      <c r="D30" s="548">
        <f>SUM(D31:D45)</f>
        <v>0</v>
      </c>
      <c r="E30" s="547" t="s">
        <v>107</v>
      </c>
      <c r="F30" s="548">
        <f>SUM(F31:F45)</f>
        <v>0</v>
      </c>
      <c r="G30" s="549"/>
      <c r="H30" s="550"/>
      <c r="I30" s="547" t="s">
        <v>107</v>
      </c>
      <c r="J30" s="548">
        <f>SUM(J31:J45)</f>
        <v>0</v>
      </c>
      <c r="K30" s="549"/>
      <c r="L30" s="550"/>
      <c r="M30" s="551" t="s">
        <v>107</v>
      </c>
      <c r="N30" s="548">
        <f>SUM(N31:N45)</f>
        <v>0</v>
      </c>
      <c r="O30" s="549"/>
      <c r="P30" s="550"/>
      <c r="Q30" s="547" t="s">
        <v>107</v>
      </c>
      <c r="R30" s="548">
        <f>SUM(R31:R45)</f>
        <v>0</v>
      </c>
      <c r="S30" s="345"/>
      <c r="T30" s="325"/>
    </row>
    <row r="31" spans="1:20" ht="12.75">
      <c r="A31" s="379" t="s">
        <v>123</v>
      </c>
      <c r="B31" s="380">
        <v>1</v>
      </c>
      <c r="C31" s="418"/>
      <c r="D31" s="419"/>
      <c r="E31" s="331"/>
      <c r="F31" s="302"/>
      <c r="G31" s="328"/>
      <c r="H31" s="302"/>
      <c r="I31" s="329"/>
      <c r="J31" s="302"/>
      <c r="K31" s="328"/>
      <c r="L31" s="302"/>
      <c r="M31" s="327"/>
      <c r="N31" s="302"/>
      <c r="O31" s="328"/>
      <c r="P31" s="302"/>
      <c r="Q31" s="329"/>
      <c r="R31" s="302"/>
      <c r="S31" s="328"/>
      <c r="T31" s="302"/>
    </row>
    <row r="32" spans="1:20" ht="12.75">
      <c r="A32" s="379" t="s">
        <v>123</v>
      </c>
      <c r="B32" s="380">
        <v>2</v>
      </c>
      <c r="C32" s="418"/>
      <c r="D32" s="414"/>
      <c r="E32" s="331"/>
      <c r="F32" s="302"/>
      <c r="G32" s="328"/>
      <c r="H32" s="302"/>
      <c r="I32" s="332"/>
      <c r="J32" s="302"/>
      <c r="K32" s="328"/>
      <c r="L32" s="302"/>
      <c r="M32" s="327"/>
      <c r="N32" s="302"/>
      <c r="O32" s="328"/>
      <c r="P32" s="302"/>
      <c r="Q32" s="329"/>
      <c r="R32" s="302"/>
      <c r="S32" s="328"/>
      <c r="T32" s="302"/>
    </row>
    <row r="33" spans="1:20" ht="12.75">
      <c r="A33" s="379" t="s">
        <v>123</v>
      </c>
      <c r="B33" s="380">
        <v>3</v>
      </c>
      <c r="C33" s="418"/>
      <c r="D33" s="414"/>
      <c r="E33" s="331"/>
      <c r="F33" s="302"/>
      <c r="G33" s="328"/>
      <c r="H33" s="302"/>
      <c r="I33" s="329"/>
      <c r="J33" s="302"/>
      <c r="K33" s="328"/>
      <c r="L33" s="302"/>
      <c r="M33" s="327"/>
      <c r="N33" s="302"/>
      <c r="O33" s="328"/>
      <c r="P33" s="302"/>
      <c r="Q33" s="329"/>
      <c r="R33" s="302"/>
      <c r="S33" s="328"/>
      <c r="T33" s="302"/>
    </row>
    <row r="34" spans="1:20" ht="12.75">
      <c r="A34" s="379" t="s">
        <v>123</v>
      </c>
      <c r="B34" s="380">
        <v>4</v>
      </c>
      <c r="C34" s="418"/>
      <c r="D34" s="414"/>
      <c r="E34" s="333"/>
      <c r="F34" s="302"/>
      <c r="G34" s="328"/>
      <c r="H34" s="302"/>
      <c r="I34" s="329"/>
      <c r="J34" s="302"/>
      <c r="K34" s="328"/>
      <c r="L34" s="302"/>
      <c r="M34" s="327"/>
      <c r="N34" s="302"/>
      <c r="O34" s="328"/>
      <c r="P34" s="302"/>
      <c r="Q34" s="329"/>
      <c r="R34" s="302"/>
      <c r="S34" s="328"/>
      <c r="T34" s="302"/>
    </row>
    <row r="35" spans="1:20" ht="12.75">
      <c r="A35" s="379" t="s">
        <v>123</v>
      </c>
      <c r="B35" s="380">
        <v>5</v>
      </c>
      <c r="C35" s="418"/>
      <c r="D35" s="414"/>
      <c r="E35" s="331"/>
      <c r="F35" s="302"/>
      <c r="G35" s="328"/>
      <c r="H35" s="302"/>
      <c r="I35" s="329"/>
      <c r="J35" s="302"/>
      <c r="K35" s="328"/>
      <c r="L35" s="302"/>
      <c r="M35" s="330"/>
      <c r="N35" s="302"/>
      <c r="O35" s="328"/>
      <c r="P35" s="302"/>
      <c r="Q35" s="329"/>
      <c r="R35" s="302"/>
      <c r="S35" s="328"/>
      <c r="T35" s="302"/>
    </row>
    <row r="36" spans="1:20" ht="12.75">
      <c r="A36" s="379" t="s">
        <v>123</v>
      </c>
      <c r="B36" s="380">
        <v>6</v>
      </c>
      <c r="C36" s="418"/>
      <c r="D36" s="414"/>
      <c r="E36" s="329"/>
      <c r="F36" s="302"/>
      <c r="G36" s="328"/>
      <c r="H36" s="302"/>
      <c r="I36" s="329"/>
      <c r="J36" s="302"/>
      <c r="K36" s="328"/>
      <c r="L36" s="302"/>
      <c r="M36" s="329"/>
      <c r="N36" s="302"/>
      <c r="O36" s="328"/>
      <c r="P36" s="302"/>
      <c r="Q36" s="329"/>
      <c r="R36" s="302"/>
      <c r="S36" s="328"/>
      <c r="T36" s="302"/>
    </row>
    <row r="37" spans="1:20" ht="12.75">
      <c r="A37" s="379" t="s">
        <v>123</v>
      </c>
      <c r="B37" s="380">
        <v>7</v>
      </c>
      <c r="C37" s="420"/>
      <c r="D37" s="421"/>
      <c r="E37" s="329"/>
      <c r="F37" s="302"/>
      <c r="G37" s="328"/>
      <c r="H37" s="302"/>
      <c r="I37" s="329"/>
      <c r="J37" s="302"/>
      <c r="K37" s="328"/>
      <c r="L37" s="302"/>
      <c r="M37" s="329"/>
      <c r="N37" s="302"/>
      <c r="O37" s="328"/>
      <c r="P37" s="302"/>
      <c r="Q37" s="329"/>
      <c r="R37" s="302"/>
      <c r="S37" s="328"/>
      <c r="T37" s="302"/>
    </row>
    <row r="38" spans="1:20" ht="12.75">
      <c r="A38" s="379" t="s">
        <v>123</v>
      </c>
      <c r="B38" s="380">
        <v>8</v>
      </c>
      <c r="C38" s="329"/>
      <c r="D38" s="302"/>
      <c r="E38" s="329"/>
      <c r="F38" s="302"/>
      <c r="G38" s="328"/>
      <c r="H38" s="302"/>
      <c r="I38" s="329"/>
      <c r="J38" s="302"/>
      <c r="K38" s="328"/>
      <c r="L38" s="302"/>
      <c r="M38" s="329"/>
      <c r="N38" s="302"/>
      <c r="O38" s="328"/>
      <c r="P38" s="302"/>
      <c r="Q38" s="329"/>
      <c r="R38" s="302"/>
      <c r="S38" s="328"/>
      <c r="T38" s="302"/>
    </row>
    <row r="39" spans="1:20" ht="12.75">
      <c r="A39" s="379" t="s">
        <v>123</v>
      </c>
      <c r="B39" s="380">
        <v>9</v>
      </c>
      <c r="C39" s="329"/>
      <c r="D39" s="302"/>
      <c r="E39" s="329"/>
      <c r="F39" s="302"/>
      <c r="G39" s="328"/>
      <c r="H39" s="302"/>
      <c r="I39" s="329"/>
      <c r="J39" s="302"/>
      <c r="K39" s="328"/>
      <c r="L39" s="302"/>
      <c r="M39" s="329"/>
      <c r="N39" s="302"/>
      <c r="O39" s="328"/>
      <c r="P39" s="302"/>
      <c r="Q39" s="329"/>
      <c r="R39" s="302"/>
      <c r="S39" s="328"/>
      <c r="T39" s="302"/>
    </row>
    <row r="40" spans="1:20" ht="12.75">
      <c r="A40" s="379" t="s">
        <v>123</v>
      </c>
      <c r="B40" s="380">
        <v>10</v>
      </c>
      <c r="C40" s="329"/>
      <c r="D40" s="302"/>
      <c r="E40" s="329"/>
      <c r="F40" s="302"/>
      <c r="G40" s="328"/>
      <c r="H40" s="302"/>
      <c r="I40" s="329"/>
      <c r="J40" s="302"/>
      <c r="K40" s="328"/>
      <c r="L40" s="302"/>
      <c r="M40" s="329"/>
      <c r="N40" s="302"/>
      <c r="O40" s="328"/>
      <c r="P40" s="302"/>
      <c r="Q40" s="329"/>
      <c r="R40" s="302"/>
      <c r="S40" s="328"/>
      <c r="T40" s="302"/>
    </row>
    <row r="41" spans="1:20" ht="12.75">
      <c r="A41" s="379" t="s">
        <v>123</v>
      </c>
      <c r="B41" s="380">
        <v>11</v>
      </c>
      <c r="C41" s="329"/>
      <c r="D41" s="302"/>
      <c r="E41" s="329"/>
      <c r="F41" s="302"/>
      <c r="G41" s="328"/>
      <c r="H41" s="302"/>
      <c r="I41" s="329"/>
      <c r="J41" s="302"/>
      <c r="K41" s="328"/>
      <c r="L41" s="302"/>
      <c r="M41" s="329"/>
      <c r="N41" s="302"/>
      <c r="O41" s="328"/>
      <c r="P41" s="302"/>
      <c r="Q41" s="329"/>
      <c r="R41" s="302"/>
      <c r="S41" s="328"/>
      <c r="T41" s="302"/>
    </row>
    <row r="42" spans="1:20" ht="12.75">
      <c r="A42" s="379" t="s">
        <v>123</v>
      </c>
      <c r="B42" s="380">
        <v>12</v>
      </c>
      <c r="C42" s="329"/>
      <c r="D42" s="302"/>
      <c r="E42" s="329"/>
      <c r="F42" s="302"/>
      <c r="G42" s="328"/>
      <c r="H42" s="302"/>
      <c r="I42" s="329"/>
      <c r="J42" s="302"/>
      <c r="K42" s="328"/>
      <c r="L42" s="302"/>
      <c r="M42" s="329"/>
      <c r="N42" s="302"/>
      <c r="O42" s="328"/>
      <c r="P42" s="302"/>
      <c r="Q42" s="329"/>
      <c r="R42" s="302"/>
      <c r="S42" s="328"/>
      <c r="T42" s="302"/>
    </row>
    <row r="43" spans="1:20" ht="12.75">
      <c r="A43" s="379" t="s">
        <v>123</v>
      </c>
      <c r="B43" s="380">
        <v>13</v>
      </c>
      <c r="C43" s="329"/>
      <c r="D43" s="302"/>
      <c r="E43" s="329"/>
      <c r="F43" s="302"/>
      <c r="G43" s="328"/>
      <c r="H43" s="302"/>
      <c r="I43" s="329"/>
      <c r="J43" s="302"/>
      <c r="K43" s="328"/>
      <c r="L43" s="302"/>
      <c r="M43" s="329"/>
      <c r="N43" s="302"/>
      <c r="O43" s="328"/>
      <c r="P43" s="302"/>
      <c r="Q43" s="329"/>
      <c r="R43" s="302"/>
      <c r="S43" s="328"/>
      <c r="T43" s="302"/>
    </row>
    <row r="44" spans="1:20" ht="12.75">
      <c r="A44" s="379" t="s">
        <v>123</v>
      </c>
      <c r="B44" s="380">
        <v>14</v>
      </c>
      <c r="C44" s="329"/>
      <c r="D44" s="302"/>
      <c r="E44" s="329"/>
      <c r="F44" s="302"/>
      <c r="G44" s="328"/>
      <c r="H44" s="313"/>
      <c r="I44" s="329"/>
      <c r="J44" s="302"/>
      <c r="K44" s="328"/>
      <c r="L44" s="313"/>
      <c r="M44" s="329"/>
      <c r="N44" s="302"/>
      <c r="O44" s="328"/>
      <c r="P44" s="302"/>
      <c r="Q44" s="329"/>
      <c r="R44" s="302"/>
      <c r="S44" s="328"/>
      <c r="T44" s="302"/>
    </row>
    <row r="45" spans="1:20" ht="12.75">
      <c r="A45" s="379" t="s">
        <v>123</v>
      </c>
      <c r="B45" s="380">
        <v>15</v>
      </c>
      <c r="C45" s="329"/>
      <c r="D45" s="302"/>
      <c r="E45" s="329"/>
      <c r="F45" s="302"/>
      <c r="G45" s="328"/>
      <c r="H45" s="313"/>
      <c r="I45" s="329"/>
      <c r="J45" s="302"/>
      <c r="K45" s="328"/>
      <c r="L45" s="313"/>
      <c r="M45" s="329"/>
      <c r="N45" s="302"/>
      <c r="O45" s="328"/>
      <c r="P45" s="302"/>
      <c r="Q45" s="329"/>
      <c r="R45" s="302"/>
      <c r="S45" s="328"/>
      <c r="T45" s="313"/>
    </row>
    <row r="46" spans="1:20" ht="12.75">
      <c r="A46" s="545" t="s">
        <v>374</v>
      </c>
      <c r="B46" s="546">
        <v>0</v>
      </c>
      <c r="C46" s="547" t="s">
        <v>106</v>
      </c>
      <c r="D46" s="548">
        <f>SUM(D47:D61)</f>
        <v>0</v>
      </c>
      <c r="E46" s="551" t="s">
        <v>106</v>
      </c>
      <c r="F46" s="548">
        <f>SUM(F47:F61)</f>
        <v>0</v>
      </c>
      <c r="G46" s="552"/>
      <c r="H46" s="553"/>
      <c r="I46" s="551" t="s">
        <v>106</v>
      </c>
      <c r="J46" s="548">
        <f>SUM(J47:J61)</f>
        <v>0</v>
      </c>
      <c r="K46" s="552"/>
      <c r="L46" s="553"/>
      <c r="M46" s="551" t="s">
        <v>106</v>
      </c>
      <c r="N46" s="548">
        <f>SUM(N47:N61)</f>
        <v>0</v>
      </c>
      <c r="O46" s="549"/>
      <c r="P46" s="550"/>
      <c r="Q46" s="547" t="s">
        <v>106</v>
      </c>
      <c r="R46" s="548">
        <f>SUM(R47:R61)</f>
        <v>0</v>
      </c>
      <c r="S46" s="350"/>
      <c r="T46" s="351"/>
    </row>
    <row r="47" spans="1:20" ht="12.75">
      <c r="A47" s="379" t="s">
        <v>122</v>
      </c>
      <c r="B47" s="380">
        <v>1</v>
      </c>
      <c r="C47" s="415"/>
      <c r="D47" s="414"/>
      <c r="E47" s="327"/>
      <c r="F47" s="302"/>
      <c r="G47" s="328"/>
      <c r="H47" s="313"/>
      <c r="I47" s="327"/>
      <c r="J47" s="302"/>
      <c r="K47" s="328"/>
      <c r="L47" s="313"/>
      <c r="M47" s="327"/>
      <c r="N47" s="302"/>
      <c r="O47" s="328"/>
      <c r="P47" s="302"/>
      <c r="Q47" s="327"/>
      <c r="R47" s="302"/>
      <c r="S47" s="328"/>
      <c r="T47" s="313"/>
    </row>
    <row r="48" spans="1:20" ht="12.75">
      <c r="A48" s="379" t="s">
        <v>122</v>
      </c>
      <c r="B48" s="380">
        <v>2</v>
      </c>
      <c r="C48" s="415"/>
      <c r="D48" s="414"/>
      <c r="E48" s="327"/>
      <c r="F48" s="302"/>
      <c r="G48" s="328"/>
      <c r="H48" s="313"/>
      <c r="I48" s="327"/>
      <c r="J48" s="302"/>
      <c r="K48" s="328"/>
      <c r="L48" s="313"/>
      <c r="M48" s="327"/>
      <c r="N48" s="302"/>
      <c r="O48" s="328"/>
      <c r="P48" s="302"/>
      <c r="Q48" s="329"/>
      <c r="R48" s="302"/>
      <c r="S48" s="328"/>
      <c r="T48" s="302"/>
    </row>
    <row r="49" spans="1:20" ht="12.75">
      <c r="A49" s="379" t="s">
        <v>122</v>
      </c>
      <c r="B49" s="380">
        <v>3</v>
      </c>
      <c r="C49" s="418"/>
      <c r="D49" s="414"/>
      <c r="E49" s="327"/>
      <c r="F49" s="302"/>
      <c r="G49" s="328"/>
      <c r="H49" s="302"/>
      <c r="I49" s="327"/>
      <c r="J49" s="302"/>
      <c r="K49" s="328"/>
      <c r="L49" s="313"/>
      <c r="M49" s="327"/>
      <c r="N49" s="302"/>
      <c r="O49" s="328"/>
      <c r="P49" s="302"/>
      <c r="Q49" s="329"/>
      <c r="R49" s="302"/>
      <c r="S49" s="328"/>
      <c r="T49" s="302"/>
    </row>
    <row r="50" spans="1:20" ht="12.75">
      <c r="A50" s="379" t="s">
        <v>122</v>
      </c>
      <c r="B50" s="380">
        <v>4</v>
      </c>
      <c r="C50" s="418"/>
      <c r="D50" s="414"/>
      <c r="E50" s="327"/>
      <c r="F50" s="302"/>
      <c r="G50" s="328"/>
      <c r="H50" s="302"/>
      <c r="I50" s="327"/>
      <c r="J50" s="302"/>
      <c r="K50" s="328"/>
      <c r="L50" s="313"/>
      <c r="M50" s="327"/>
      <c r="N50" s="302"/>
      <c r="O50" s="328"/>
      <c r="P50" s="302"/>
      <c r="Q50" s="329"/>
      <c r="R50" s="302"/>
      <c r="S50" s="328"/>
      <c r="T50" s="302"/>
    </row>
    <row r="51" spans="1:20" ht="12.75">
      <c r="A51" s="379" t="s">
        <v>122</v>
      </c>
      <c r="B51" s="380">
        <v>5</v>
      </c>
      <c r="C51" s="418"/>
      <c r="D51" s="414"/>
      <c r="E51" s="330"/>
      <c r="F51" s="302"/>
      <c r="G51" s="328"/>
      <c r="H51" s="302"/>
      <c r="I51" s="327"/>
      <c r="J51" s="302"/>
      <c r="K51" s="328"/>
      <c r="L51" s="302"/>
      <c r="M51" s="327"/>
      <c r="N51" s="302"/>
      <c r="O51" s="328"/>
      <c r="P51" s="302"/>
      <c r="Q51" s="329"/>
      <c r="R51" s="302"/>
      <c r="S51" s="328"/>
      <c r="T51" s="302"/>
    </row>
    <row r="52" spans="1:20" ht="12.75">
      <c r="A52" s="379" t="s">
        <v>122</v>
      </c>
      <c r="B52" s="380">
        <v>6</v>
      </c>
      <c r="C52" s="418"/>
      <c r="D52" s="414"/>
      <c r="E52" s="329"/>
      <c r="F52" s="302"/>
      <c r="G52" s="328"/>
      <c r="H52" s="302"/>
      <c r="I52" s="330"/>
      <c r="J52" s="302"/>
      <c r="K52" s="328"/>
      <c r="L52" s="302"/>
      <c r="M52" s="327"/>
      <c r="N52" s="302"/>
      <c r="O52" s="328"/>
      <c r="P52" s="302"/>
      <c r="Q52" s="329"/>
      <c r="R52" s="302"/>
      <c r="S52" s="328"/>
      <c r="T52" s="302"/>
    </row>
    <row r="53" spans="1:20" ht="12.75">
      <c r="A53" s="379" t="s">
        <v>122</v>
      </c>
      <c r="B53" s="380">
        <v>7</v>
      </c>
      <c r="C53" s="416"/>
      <c r="D53" s="417"/>
      <c r="E53" s="329"/>
      <c r="F53" s="302"/>
      <c r="G53" s="328"/>
      <c r="H53" s="302"/>
      <c r="I53" s="329"/>
      <c r="J53" s="302"/>
      <c r="K53" s="328"/>
      <c r="L53" s="302"/>
      <c r="M53" s="327"/>
      <c r="N53" s="302"/>
      <c r="O53" s="328"/>
      <c r="P53" s="302"/>
      <c r="Q53" s="329"/>
      <c r="R53" s="302"/>
      <c r="S53" s="328"/>
      <c r="T53" s="302"/>
    </row>
    <row r="54" spans="1:20" ht="12.75">
      <c r="A54" s="379" t="s">
        <v>122</v>
      </c>
      <c r="B54" s="380">
        <v>8</v>
      </c>
      <c r="C54" s="416"/>
      <c r="D54" s="422"/>
      <c r="E54" s="329"/>
      <c r="F54" s="302"/>
      <c r="G54" s="328"/>
      <c r="H54" s="302"/>
      <c r="I54" s="329"/>
      <c r="J54" s="302"/>
      <c r="K54" s="328"/>
      <c r="L54" s="302"/>
      <c r="M54" s="327"/>
      <c r="N54" s="302"/>
      <c r="O54" s="328"/>
      <c r="P54" s="302"/>
      <c r="Q54" s="329"/>
      <c r="R54" s="302"/>
      <c r="S54" s="328"/>
      <c r="T54" s="302"/>
    </row>
    <row r="55" spans="1:20" ht="12.75">
      <c r="A55" s="379" t="s">
        <v>122</v>
      </c>
      <c r="B55" s="380">
        <v>9</v>
      </c>
      <c r="C55" s="329"/>
      <c r="D55" s="302"/>
      <c r="E55" s="329"/>
      <c r="F55" s="302"/>
      <c r="G55" s="328"/>
      <c r="H55" s="302"/>
      <c r="I55" s="329"/>
      <c r="J55" s="302"/>
      <c r="K55" s="328"/>
      <c r="L55" s="302"/>
      <c r="M55" s="327"/>
      <c r="N55" s="302"/>
      <c r="O55" s="328"/>
      <c r="P55" s="302"/>
      <c r="Q55" s="329"/>
      <c r="R55" s="302"/>
      <c r="S55" s="328"/>
      <c r="T55" s="302"/>
    </row>
    <row r="56" spans="1:20" ht="12.75">
      <c r="A56" s="379" t="s">
        <v>122</v>
      </c>
      <c r="B56" s="380">
        <v>10</v>
      </c>
      <c r="C56" s="329"/>
      <c r="D56" s="302"/>
      <c r="E56" s="329"/>
      <c r="F56" s="302"/>
      <c r="G56" s="328"/>
      <c r="H56" s="302"/>
      <c r="I56" s="329"/>
      <c r="J56" s="302"/>
      <c r="K56" s="328"/>
      <c r="L56" s="302"/>
      <c r="M56" s="327"/>
      <c r="N56" s="302"/>
      <c r="O56" s="328"/>
      <c r="P56" s="302"/>
      <c r="Q56" s="329"/>
      <c r="R56" s="302"/>
      <c r="S56" s="328"/>
      <c r="T56" s="302"/>
    </row>
    <row r="57" spans="1:20" ht="12.75">
      <c r="A57" s="379" t="s">
        <v>122</v>
      </c>
      <c r="B57" s="380">
        <v>11</v>
      </c>
      <c r="C57" s="329"/>
      <c r="D57" s="302"/>
      <c r="E57" s="329"/>
      <c r="F57" s="302"/>
      <c r="G57" s="328"/>
      <c r="H57" s="302"/>
      <c r="I57" s="329"/>
      <c r="J57" s="302"/>
      <c r="K57" s="328"/>
      <c r="L57" s="302"/>
      <c r="M57" s="327"/>
      <c r="N57" s="302"/>
      <c r="O57" s="328"/>
      <c r="P57" s="302"/>
      <c r="Q57" s="329"/>
      <c r="R57" s="302"/>
      <c r="S57" s="328"/>
      <c r="T57" s="302"/>
    </row>
    <row r="58" spans="1:20" ht="12.75">
      <c r="A58" s="379" t="s">
        <v>122</v>
      </c>
      <c r="B58" s="380">
        <v>12</v>
      </c>
      <c r="C58" s="329"/>
      <c r="D58" s="302"/>
      <c r="E58" s="329"/>
      <c r="F58" s="302"/>
      <c r="G58" s="328"/>
      <c r="H58" s="302"/>
      <c r="I58" s="329"/>
      <c r="J58" s="302"/>
      <c r="K58" s="328"/>
      <c r="L58" s="302"/>
      <c r="M58" s="327"/>
      <c r="N58" s="302"/>
      <c r="O58" s="328"/>
      <c r="P58" s="302"/>
      <c r="Q58" s="329"/>
      <c r="R58" s="302"/>
      <c r="S58" s="328"/>
      <c r="T58" s="302"/>
    </row>
    <row r="59" spans="1:20" ht="12.75">
      <c r="A59" s="379" t="s">
        <v>122</v>
      </c>
      <c r="B59" s="380">
        <v>13</v>
      </c>
      <c r="C59" s="329"/>
      <c r="D59" s="302"/>
      <c r="E59" s="329"/>
      <c r="F59" s="302"/>
      <c r="G59" s="328"/>
      <c r="H59" s="302"/>
      <c r="I59" s="329"/>
      <c r="J59" s="302"/>
      <c r="K59" s="328"/>
      <c r="L59" s="302"/>
      <c r="M59" s="327"/>
      <c r="N59" s="302"/>
      <c r="O59" s="328"/>
      <c r="P59" s="302"/>
      <c r="Q59" s="329"/>
      <c r="R59" s="302"/>
      <c r="S59" s="328"/>
      <c r="T59" s="302"/>
    </row>
    <row r="60" spans="1:20" ht="12.75">
      <c r="A60" s="379" t="s">
        <v>122</v>
      </c>
      <c r="B60" s="380">
        <v>14</v>
      </c>
      <c r="C60" s="329"/>
      <c r="D60" s="302"/>
      <c r="E60" s="329"/>
      <c r="F60" s="302"/>
      <c r="G60" s="328"/>
      <c r="H60" s="302"/>
      <c r="I60" s="329"/>
      <c r="J60" s="302"/>
      <c r="K60" s="328"/>
      <c r="L60" s="302"/>
      <c r="M60" s="329"/>
      <c r="N60" s="302"/>
      <c r="O60" s="328"/>
      <c r="P60" s="302"/>
      <c r="Q60" s="329"/>
      <c r="R60" s="302"/>
      <c r="S60" s="328"/>
      <c r="T60" s="302"/>
    </row>
    <row r="61" spans="1:20" ht="12.75">
      <c r="A61" s="379" t="s">
        <v>122</v>
      </c>
      <c r="B61" s="380">
        <v>15</v>
      </c>
      <c r="C61" s="329"/>
      <c r="D61" s="302"/>
      <c r="E61" s="329"/>
      <c r="F61" s="302"/>
      <c r="G61" s="328"/>
      <c r="H61" s="302"/>
      <c r="I61" s="329"/>
      <c r="J61" s="302"/>
      <c r="K61" s="328"/>
      <c r="L61" s="302"/>
      <c r="M61" s="329"/>
      <c r="N61" s="302"/>
      <c r="O61" s="328"/>
      <c r="P61" s="302"/>
      <c r="Q61" s="329"/>
      <c r="R61" s="302"/>
      <c r="S61" s="328"/>
      <c r="T61" s="302"/>
    </row>
    <row r="62" spans="1:20" ht="12.75">
      <c r="A62" s="381" t="s">
        <v>382</v>
      </c>
      <c r="B62" s="382">
        <v>0</v>
      </c>
      <c r="C62" s="323" t="s">
        <v>381</v>
      </c>
      <c r="D62" s="322">
        <f>D63+D89</f>
        <v>0</v>
      </c>
      <c r="E62" s="323" t="s">
        <v>381</v>
      </c>
      <c r="F62" s="322">
        <f>F63+F89</f>
        <v>2</v>
      </c>
      <c r="G62" s="345"/>
      <c r="H62" s="325"/>
      <c r="I62" s="323" t="s">
        <v>381</v>
      </c>
      <c r="J62" s="322">
        <f>J63+J89</f>
        <v>2</v>
      </c>
      <c r="K62" s="345"/>
      <c r="L62" s="325"/>
      <c r="M62" s="323" t="s">
        <v>381</v>
      </c>
      <c r="N62" s="322">
        <f>N63+N89</f>
        <v>2</v>
      </c>
      <c r="O62" s="345"/>
      <c r="P62" s="325"/>
      <c r="Q62" s="323" t="s">
        <v>381</v>
      </c>
      <c r="R62" s="322">
        <f>R63+R89</f>
        <v>2</v>
      </c>
      <c r="S62" s="345"/>
      <c r="T62" s="325"/>
    </row>
    <row r="63" spans="1:20" ht="12.75">
      <c r="A63" s="545" t="s">
        <v>382</v>
      </c>
      <c r="B63" s="546">
        <v>0</v>
      </c>
      <c r="C63" s="547" t="s">
        <v>107</v>
      </c>
      <c r="D63" s="548">
        <f>SUM(D64:D88)</f>
        <v>0</v>
      </c>
      <c r="E63" s="547" t="s">
        <v>107</v>
      </c>
      <c r="F63" s="550">
        <f>SUM(F64:F88)</f>
        <v>0</v>
      </c>
      <c r="G63" s="549"/>
      <c r="H63" s="550"/>
      <c r="I63" s="551" t="s">
        <v>107</v>
      </c>
      <c r="J63" s="548">
        <f>SUM(J64:J88)</f>
        <v>0</v>
      </c>
      <c r="K63" s="549"/>
      <c r="L63" s="550"/>
      <c r="M63" s="551" t="s">
        <v>107</v>
      </c>
      <c r="N63" s="548">
        <f>SUM(N64:N88)</f>
        <v>0</v>
      </c>
      <c r="O63" s="549"/>
      <c r="P63" s="550"/>
      <c r="Q63" s="547" t="s">
        <v>107</v>
      </c>
      <c r="R63" s="548">
        <f>SUM(R64:R88)</f>
        <v>0</v>
      </c>
      <c r="S63" s="345"/>
      <c r="T63" s="325"/>
    </row>
    <row r="64" spans="1:20" ht="12.75">
      <c r="A64" s="379" t="s">
        <v>118</v>
      </c>
      <c r="B64" s="380">
        <v>1</v>
      </c>
      <c r="C64" s="423"/>
      <c r="D64" s="424"/>
      <c r="E64" s="326"/>
      <c r="F64" s="302"/>
      <c r="G64" s="328"/>
      <c r="H64" s="302"/>
      <c r="I64" s="327"/>
      <c r="J64" s="302"/>
      <c r="K64" s="328"/>
      <c r="L64" s="302"/>
      <c r="M64" s="327"/>
      <c r="N64" s="302"/>
      <c r="O64" s="328"/>
      <c r="P64" s="302"/>
      <c r="Q64" s="329"/>
      <c r="R64" s="302"/>
      <c r="S64" s="328"/>
      <c r="T64" s="302"/>
    </row>
    <row r="65" spans="1:20" ht="12.75">
      <c r="A65" s="379" t="s">
        <v>118</v>
      </c>
      <c r="B65" s="380">
        <v>2</v>
      </c>
      <c r="C65" s="423"/>
      <c r="D65" s="424"/>
      <c r="E65" s="334"/>
      <c r="F65" s="302"/>
      <c r="G65" s="328"/>
      <c r="H65" s="302"/>
      <c r="I65" s="327"/>
      <c r="J65" s="302"/>
      <c r="K65" s="328"/>
      <c r="L65" s="302"/>
      <c r="M65" s="327"/>
      <c r="N65" s="302"/>
      <c r="O65" s="328"/>
      <c r="P65" s="302"/>
      <c r="Q65" s="329"/>
      <c r="R65" s="302"/>
      <c r="S65" s="328"/>
      <c r="T65" s="302"/>
    </row>
    <row r="66" spans="1:20" ht="12.75">
      <c r="A66" s="379" t="s">
        <v>118</v>
      </c>
      <c r="B66" s="380">
        <v>3</v>
      </c>
      <c r="C66" s="418"/>
      <c r="D66" s="424"/>
      <c r="E66" s="331"/>
      <c r="F66" s="302"/>
      <c r="G66" s="328"/>
      <c r="H66" s="302"/>
      <c r="I66" s="327"/>
      <c r="J66" s="302"/>
      <c r="K66" s="328"/>
      <c r="L66" s="302"/>
      <c r="M66" s="327"/>
      <c r="N66" s="302"/>
      <c r="O66" s="328"/>
      <c r="P66" s="302"/>
      <c r="Q66" s="329"/>
      <c r="R66" s="302"/>
      <c r="S66" s="328"/>
      <c r="T66" s="302"/>
    </row>
    <row r="67" spans="1:20" ht="12.75">
      <c r="A67" s="379" t="s">
        <v>118</v>
      </c>
      <c r="B67" s="380">
        <v>4</v>
      </c>
      <c r="C67" s="423"/>
      <c r="D67" s="424"/>
      <c r="E67" s="331"/>
      <c r="F67" s="302"/>
      <c r="G67" s="328"/>
      <c r="H67" s="302"/>
      <c r="I67" s="327"/>
      <c r="J67" s="302"/>
      <c r="K67" s="328"/>
      <c r="L67" s="302"/>
      <c r="M67" s="327"/>
      <c r="N67" s="302"/>
      <c r="O67" s="328"/>
      <c r="P67" s="302"/>
      <c r="Q67" s="329"/>
      <c r="R67" s="302"/>
      <c r="S67" s="328"/>
      <c r="T67" s="302"/>
    </row>
    <row r="68" spans="1:20" ht="12.75">
      <c r="A68" s="379" t="s">
        <v>118</v>
      </c>
      <c r="B68" s="380">
        <v>5</v>
      </c>
      <c r="C68" s="425"/>
      <c r="D68" s="424"/>
      <c r="E68" s="331"/>
      <c r="F68" s="302"/>
      <c r="G68" s="328"/>
      <c r="H68" s="302"/>
      <c r="I68" s="327"/>
      <c r="J68" s="302"/>
      <c r="K68" s="328"/>
      <c r="L68" s="302"/>
      <c r="M68" s="327"/>
      <c r="N68" s="302"/>
      <c r="O68" s="328"/>
      <c r="P68" s="302"/>
      <c r="Q68" s="329"/>
      <c r="R68" s="302"/>
      <c r="S68" s="328"/>
      <c r="T68" s="302"/>
    </row>
    <row r="69" spans="1:20" ht="12.75">
      <c r="A69" s="379" t="s">
        <v>118</v>
      </c>
      <c r="B69" s="380">
        <v>6</v>
      </c>
      <c r="C69" s="423"/>
      <c r="D69" s="424"/>
      <c r="E69" s="331"/>
      <c r="F69" s="302"/>
      <c r="G69" s="328"/>
      <c r="H69" s="302"/>
      <c r="I69" s="327"/>
      <c r="J69" s="302"/>
      <c r="K69" s="328"/>
      <c r="L69" s="302"/>
      <c r="M69" s="327"/>
      <c r="N69" s="302"/>
      <c r="O69" s="328"/>
      <c r="P69" s="302"/>
      <c r="Q69" s="329"/>
      <c r="R69" s="302"/>
      <c r="S69" s="328"/>
      <c r="T69" s="302"/>
    </row>
    <row r="70" spans="1:20" ht="12.75">
      <c r="A70" s="379" t="s">
        <v>118</v>
      </c>
      <c r="B70" s="380">
        <v>7</v>
      </c>
      <c r="C70" s="423"/>
      <c r="D70" s="424"/>
      <c r="E70" s="332"/>
      <c r="F70" s="302"/>
      <c r="G70" s="328"/>
      <c r="H70" s="302"/>
      <c r="I70" s="327"/>
      <c r="J70" s="302"/>
      <c r="K70" s="328"/>
      <c r="L70" s="302"/>
      <c r="M70" s="327"/>
      <c r="N70" s="302"/>
      <c r="O70" s="328"/>
      <c r="P70" s="302"/>
      <c r="Q70" s="329"/>
      <c r="R70" s="302"/>
      <c r="S70" s="328"/>
      <c r="T70" s="302"/>
    </row>
    <row r="71" spans="1:20" ht="12.75">
      <c r="A71" s="379" t="s">
        <v>118</v>
      </c>
      <c r="B71" s="380">
        <v>8</v>
      </c>
      <c r="C71" s="423"/>
      <c r="D71" s="424"/>
      <c r="E71" s="332"/>
      <c r="F71" s="302"/>
      <c r="G71" s="328"/>
      <c r="H71" s="302"/>
      <c r="I71" s="327"/>
      <c r="J71" s="302"/>
      <c r="K71" s="328"/>
      <c r="L71" s="302"/>
      <c r="M71" s="327"/>
      <c r="N71" s="302"/>
      <c r="O71" s="328"/>
      <c r="P71" s="302"/>
      <c r="Q71" s="329"/>
      <c r="R71" s="302"/>
      <c r="S71" s="328"/>
      <c r="T71" s="302"/>
    </row>
    <row r="72" spans="1:20" ht="12.75">
      <c r="A72" s="379" t="s">
        <v>118</v>
      </c>
      <c r="B72" s="380">
        <v>9</v>
      </c>
      <c r="C72" s="426"/>
      <c r="D72" s="424"/>
      <c r="E72" s="332"/>
      <c r="F72" s="302"/>
      <c r="G72" s="328"/>
      <c r="H72" s="302"/>
      <c r="I72" s="327"/>
      <c r="J72" s="302"/>
      <c r="K72" s="328"/>
      <c r="L72" s="302"/>
      <c r="M72" s="327"/>
      <c r="N72" s="302"/>
      <c r="O72" s="328"/>
      <c r="P72" s="302"/>
      <c r="Q72" s="329"/>
      <c r="R72" s="302"/>
      <c r="S72" s="328"/>
      <c r="T72" s="302"/>
    </row>
    <row r="73" spans="1:20" ht="12.75">
      <c r="A73" s="379" t="s">
        <v>118</v>
      </c>
      <c r="B73" s="380">
        <v>10</v>
      </c>
      <c r="C73" s="426"/>
      <c r="D73" s="424"/>
      <c r="E73" s="327"/>
      <c r="F73" s="302"/>
      <c r="G73" s="328"/>
      <c r="H73" s="302"/>
      <c r="I73" s="327"/>
      <c r="J73" s="302"/>
      <c r="K73" s="328"/>
      <c r="L73" s="302"/>
      <c r="M73" s="327"/>
      <c r="N73" s="302"/>
      <c r="O73" s="328"/>
      <c r="P73" s="302"/>
      <c r="Q73" s="329"/>
      <c r="R73" s="302"/>
      <c r="S73" s="328"/>
      <c r="T73" s="302"/>
    </row>
    <row r="74" spans="1:20" ht="12.75">
      <c r="A74" s="379" t="s">
        <v>118</v>
      </c>
      <c r="B74" s="380">
        <v>11</v>
      </c>
      <c r="C74" s="427"/>
      <c r="D74" s="422"/>
      <c r="E74" s="327"/>
      <c r="F74" s="302"/>
      <c r="G74" s="328"/>
      <c r="H74" s="302"/>
      <c r="I74" s="327"/>
      <c r="J74" s="302"/>
      <c r="K74" s="328"/>
      <c r="L74" s="302"/>
      <c r="M74" s="327"/>
      <c r="N74" s="302"/>
      <c r="O74" s="328"/>
      <c r="P74" s="302"/>
      <c r="Q74" s="329"/>
      <c r="R74" s="302"/>
      <c r="S74" s="328"/>
      <c r="T74" s="302"/>
    </row>
    <row r="75" spans="1:20" ht="12.75">
      <c r="A75" s="379" t="s">
        <v>118</v>
      </c>
      <c r="B75" s="380">
        <v>12</v>
      </c>
      <c r="C75" s="427"/>
      <c r="D75" s="422"/>
      <c r="E75" s="332"/>
      <c r="F75" s="302"/>
      <c r="G75" s="328"/>
      <c r="H75" s="302"/>
      <c r="I75" s="327"/>
      <c r="J75" s="302"/>
      <c r="K75" s="328"/>
      <c r="L75" s="302"/>
      <c r="M75" s="330"/>
      <c r="N75" s="302"/>
      <c r="O75" s="328"/>
      <c r="P75" s="302"/>
      <c r="Q75" s="329"/>
      <c r="R75" s="302"/>
      <c r="S75" s="328"/>
      <c r="T75" s="302"/>
    </row>
    <row r="76" spans="1:20" ht="12.75">
      <c r="A76" s="379" t="s">
        <v>118</v>
      </c>
      <c r="B76" s="380">
        <v>13</v>
      </c>
      <c r="C76" s="427"/>
      <c r="D76" s="422"/>
      <c r="E76" s="332"/>
      <c r="F76" s="302"/>
      <c r="G76" s="328"/>
      <c r="H76" s="302"/>
      <c r="I76" s="327"/>
      <c r="J76" s="302"/>
      <c r="K76" s="328"/>
      <c r="L76" s="302"/>
      <c r="M76" s="329"/>
      <c r="N76" s="302"/>
      <c r="O76" s="328"/>
      <c r="P76" s="302"/>
      <c r="Q76" s="329"/>
      <c r="R76" s="302"/>
      <c r="S76" s="328"/>
      <c r="T76" s="302"/>
    </row>
    <row r="77" spans="1:20" ht="12.75">
      <c r="A77" s="379" t="s">
        <v>118</v>
      </c>
      <c r="B77" s="380">
        <v>14</v>
      </c>
      <c r="C77" s="332"/>
      <c r="D77" s="302"/>
      <c r="E77" s="332"/>
      <c r="F77" s="302"/>
      <c r="G77" s="328"/>
      <c r="H77" s="302"/>
      <c r="I77" s="327"/>
      <c r="J77" s="302"/>
      <c r="K77" s="328"/>
      <c r="L77" s="302"/>
      <c r="M77" s="329"/>
      <c r="N77" s="302"/>
      <c r="O77" s="328"/>
      <c r="P77" s="302"/>
      <c r="Q77" s="329"/>
      <c r="R77" s="302"/>
      <c r="S77" s="328"/>
      <c r="T77" s="302"/>
    </row>
    <row r="78" spans="1:20" ht="12.75">
      <c r="A78" s="379" t="s">
        <v>118</v>
      </c>
      <c r="B78" s="380">
        <v>15</v>
      </c>
      <c r="C78" s="332"/>
      <c r="D78" s="302"/>
      <c r="E78" s="332"/>
      <c r="F78" s="302"/>
      <c r="G78" s="328"/>
      <c r="H78" s="302"/>
      <c r="I78" s="330"/>
      <c r="J78" s="302"/>
      <c r="K78" s="328"/>
      <c r="L78" s="302"/>
      <c r="M78" s="329"/>
      <c r="N78" s="302"/>
      <c r="O78" s="328"/>
      <c r="P78" s="302"/>
      <c r="Q78" s="329"/>
      <c r="R78" s="302"/>
      <c r="S78" s="328"/>
      <c r="T78" s="302"/>
    </row>
    <row r="79" spans="1:20" ht="12.75">
      <c r="A79" s="379" t="s">
        <v>118</v>
      </c>
      <c r="B79" s="380">
        <v>16</v>
      </c>
      <c r="C79" s="332"/>
      <c r="D79" s="302"/>
      <c r="E79" s="332"/>
      <c r="F79" s="302"/>
      <c r="G79" s="328"/>
      <c r="H79" s="302"/>
      <c r="I79" s="327"/>
      <c r="J79" s="302"/>
      <c r="K79" s="328"/>
      <c r="L79" s="302"/>
      <c r="M79" s="329"/>
      <c r="N79" s="302"/>
      <c r="O79" s="328"/>
      <c r="P79" s="302"/>
      <c r="Q79" s="329"/>
      <c r="R79" s="302"/>
      <c r="S79" s="328"/>
      <c r="T79" s="302"/>
    </row>
    <row r="80" spans="1:20" ht="12.75">
      <c r="A80" s="379" t="s">
        <v>118</v>
      </c>
      <c r="B80" s="380">
        <v>17</v>
      </c>
      <c r="C80" s="332"/>
      <c r="D80" s="302"/>
      <c r="E80" s="332"/>
      <c r="F80" s="302"/>
      <c r="G80" s="328"/>
      <c r="H80" s="302"/>
      <c r="I80" s="327"/>
      <c r="J80" s="302"/>
      <c r="K80" s="328"/>
      <c r="L80" s="302"/>
      <c r="M80" s="329"/>
      <c r="N80" s="302"/>
      <c r="O80" s="328"/>
      <c r="P80" s="302"/>
      <c r="Q80" s="329"/>
      <c r="R80" s="302"/>
      <c r="S80" s="328"/>
      <c r="T80" s="302"/>
    </row>
    <row r="81" spans="1:20" ht="12.75">
      <c r="A81" s="379" t="s">
        <v>118</v>
      </c>
      <c r="B81" s="380">
        <v>18</v>
      </c>
      <c r="C81" s="332"/>
      <c r="D81" s="302"/>
      <c r="E81" s="332"/>
      <c r="F81" s="302"/>
      <c r="G81" s="328"/>
      <c r="H81" s="302"/>
      <c r="I81" s="329"/>
      <c r="J81" s="302"/>
      <c r="K81" s="328"/>
      <c r="L81" s="302"/>
      <c r="M81" s="329"/>
      <c r="N81" s="302"/>
      <c r="O81" s="328"/>
      <c r="P81" s="302"/>
      <c r="Q81" s="329"/>
      <c r="R81" s="302"/>
      <c r="S81" s="328"/>
      <c r="T81" s="302"/>
    </row>
    <row r="82" spans="1:20" ht="12.75">
      <c r="A82" s="379" t="s">
        <v>118</v>
      </c>
      <c r="B82" s="380">
        <v>19</v>
      </c>
      <c r="C82" s="332"/>
      <c r="D82" s="302"/>
      <c r="E82" s="332"/>
      <c r="F82" s="302"/>
      <c r="G82" s="328"/>
      <c r="H82" s="302"/>
      <c r="I82" s="327"/>
      <c r="J82" s="302"/>
      <c r="K82" s="328"/>
      <c r="L82" s="302"/>
      <c r="M82" s="329"/>
      <c r="N82" s="302"/>
      <c r="O82" s="328"/>
      <c r="P82" s="302"/>
      <c r="Q82" s="329"/>
      <c r="R82" s="302"/>
      <c r="S82" s="328"/>
      <c r="T82" s="302"/>
    </row>
    <row r="83" spans="1:20" ht="12.75">
      <c r="A83" s="379" t="s">
        <v>118</v>
      </c>
      <c r="B83" s="380">
        <v>20</v>
      </c>
      <c r="C83" s="332"/>
      <c r="D83" s="302"/>
      <c r="E83" s="332"/>
      <c r="F83" s="302"/>
      <c r="G83" s="328"/>
      <c r="H83" s="302"/>
      <c r="I83" s="330"/>
      <c r="J83" s="302"/>
      <c r="K83" s="328"/>
      <c r="L83" s="302"/>
      <c r="M83" s="329"/>
      <c r="N83" s="302"/>
      <c r="O83" s="328"/>
      <c r="P83" s="302"/>
      <c r="Q83" s="329"/>
      <c r="R83" s="302"/>
      <c r="S83" s="328"/>
      <c r="T83" s="302"/>
    </row>
    <row r="84" spans="1:20" ht="12.75">
      <c r="A84" s="379" t="s">
        <v>118</v>
      </c>
      <c r="B84" s="380">
        <v>21</v>
      </c>
      <c r="C84" s="332"/>
      <c r="D84" s="302"/>
      <c r="E84" s="332"/>
      <c r="F84" s="302"/>
      <c r="G84" s="328"/>
      <c r="H84" s="302"/>
      <c r="I84" s="327"/>
      <c r="J84" s="302"/>
      <c r="K84" s="328"/>
      <c r="L84" s="302"/>
      <c r="M84" s="329"/>
      <c r="N84" s="302"/>
      <c r="O84" s="328"/>
      <c r="P84" s="302"/>
      <c r="Q84" s="329"/>
      <c r="R84" s="302"/>
      <c r="S84" s="328"/>
      <c r="T84" s="302"/>
    </row>
    <row r="85" spans="1:20" ht="12.75">
      <c r="A85" s="379" t="s">
        <v>118</v>
      </c>
      <c r="B85" s="380">
        <v>22</v>
      </c>
      <c r="C85" s="332"/>
      <c r="D85" s="302"/>
      <c r="E85" s="332"/>
      <c r="F85" s="302"/>
      <c r="G85" s="328"/>
      <c r="H85" s="302"/>
      <c r="I85" s="327"/>
      <c r="J85" s="302"/>
      <c r="K85" s="328"/>
      <c r="L85" s="302"/>
      <c r="M85" s="329"/>
      <c r="N85" s="302"/>
      <c r="O85" s="328"/>
      <c r="P85" s="302"/>
      <c r="Q85" s="329"/>
      <c r="R85" s="302"/>
      <c r="S85" s="328"/>
      <c r="T85" s="302"/>
    </row>
    <row r="86" spans="1:20" ht="12.75">
      <c r="A86" s="379" t="s">
        <v>118</v>
      </c>
      <c r="B86" s="380">
        <v>23</v>
      </c>
      <c r="C86" s="332"/>
      <c r="D86" s="302"/>
      <c r="E86" s="332"/>
      <c r="F86" s="302"/>
      <c r="G86" s="328"/>
      <c r="H86" s="302"/>
      <c r="I86" s="329"/>
      <c r="J86" s="302"/>
      <c r="K86" s="328"/>
      <c r="L86" s="302"/>
      <c r="M86" s="329"/>
      <c r="N86" s="302"/>
      <c r="O86" s="328"/>
      <c r="P86" s="302"/>
      <c r="Q86" s="329"/>
      <c r="R86" s="302"/>
      <c r="S86" s="328"/>
      <c r="T86" s="302"/>
    </row>
    <row r="87" spans="1:20" ht="12.75">
      <c r="A87" s="379" t="s">
        <v>118</v>
      </c>
      <c r="B87" s="380">
        <v>24</v>
      </c>
      <c r="C87" s="332"/>
      <c r="D87" s="302"/>
      <c r="E87" s="332"/>
      <c r="F87" s="302"/>
      <c r="G87" s="328"/>
      <c r="H87" s="302"/>
      <c r="I87" s="329"/>
      <c r="J87" s="302"/>
      <c r="K87" s="328"/>
      <c r="L87" s="302"/>
      <c r="M87" s="329"/>
      <c r="N87" s="302"/>
      <c r="O87" s="328"/>
      <c r="P87" s="302"/>
      <c r="Q87" s="329"/>
      <c r="R87" s="302"/>
      <c r="S87" s="328"/>
      <c r="T87" s="302"/>
    </row>
    <row r="88" spans="1:20" ht="12.75">
      <c r="A88" s="379" t="s">
        <v>118</v>
      </c>
      <c r="B88" s="380">
        <v>25</v>
      </c>
      <c r="C88" s="332"/>
      <c r="D88" s="302"/>
      <c r="E88" s="332"/>
      <c r="F88" s="302"/>
      <c r="G88" s="328"/>
      <c r="H88" s="302"/>
      <c r="I88" s="329"/>
      <c r="J88" s="302"/>
      <c r="K88" s="328"/>
      <c r="L88" s="302"/>
      <c r="M88" s="329"/>
      <c r="N88" s="302"/>
      <c r="O88" s="328"/>
      <c r="P88" s="302"/>
      <c r="Q88" s="329"/>
      <c r="R88" s="302"/>
      <c r="S88" s="328"/>
      <c r="T88" s="302"/>
    </row>
    <row r="89" spans="1:20" ht="12.75">
      <c r="A89" s="545" t="s">
        <v>382</v>
      </c>
      <c r="B89" s="546">
        <v>0</v>
      </c>
      <c r="C89" s="547" t="s">
        <v>106</v>
      </c>
      <c r="D89" s="548">
        <f>SUM(D90:D114)</f>
        <v>0</v>
      </c>
      <c r="E89" s="551" t="s">
        <v>106</v>
      </c>
      <c r="F89" s="550">
        <f>SUM(F90:F114)</f>
        <v>2</v>
      </c>
      <c r="G89" s="554"/>
      <c r="H89" s="548"/>
      <c r="I89" s="551" t="s">
        <v>106</v>
      </c>
      <c r="J89" s="548">
        <f>SUM(J90:J114)</f>
        <v>2</v>
      </c>
      <c r="K89" s="552"/>
      <c r="L89" s="553"/>
      <c r="M89" s="551" t="s">
        <v>106</v>
      </c>
      <c r="N89" s="548">
        <f>SUM(N90:N114)</f>
        <v>2</v>
      </c>
      <c r="O89" s="552"/>
      <c r="P89" s="553"/>
      <c r="Q89" s="551" t="s">
        <v>106</v>
      </c>
      <c r="R89" s="548">
        <f>SUM(R90:R114)</f>
        <v>2</v>
      </c>
      <c r="S89" s="350"/>
      <c r="T89" s="351"/>
    </row>
    <row r="90" spans="1:20" ht="12.75">
      <c r="A90" s="379" t="s">
        <v>119</v>
      </c>
      <c r="B90" s="380">
        <v>1</v>
      </c>
      <c r="C90" s="423"/>
      <c r="D90" s="428"/>
      <c r="E90" s="327"/>
      <c r="F90" s="302">
        <v>2</v>
      </c>
      <c r="G90" s="328"/>
      <c r="H90" s="302"/>
      <c r="I90" s="327"/>
      <c r="J90" s="302">
        <v>2</v>
      </c>
      <c r="K90" s="328"/>
      <c r="L90" s="302"/>
      <c r="M90" s="327"/>
      <c r="N90" s="302">
        <v>2</v>
      </c>
      <c r="O90" s="328"/>
      <c r="P90" s="302"/>
      <c r="Q90" s="327"/>
      <c r="R90" s="302">
        <v>2</v>
      </c>
      <c r="S90" s="328"/>
      <c r="T90" s="302"/>
    </row>
    <row r="91" spans="1:20" ht="12.75">
      <c r="A91" s="379" t="s">
        <v>119</v>
      </c>
      <c r="B91" s="380">
        <v>2</v>
      </c>
      <c r="C91" s="427"/>
      <c r="D91" s="422"/>
      <c r="E91" s="327"/>
      <c r="F91" s="302"/>
      <c r="G91" s="328"/>
      <c r="H91" s="302"/>
      <c r="I91" s="327"/>
      <c r="J91" s="302"/>
      <c r="K91" s="328"/>
      <c r="L91" s="302"/>
      <c r="M91" s="327"/>
      <c r="N91" s="302"/>
      <c r="O91" s="328"/>
      <c r="P91" s="302"/>
      <c r="Q91" s="327"/>
      <c r="R91" s="302"/>
      <c r="S91" s="328"/>
      <c r="T91" s="302"/>
    </row>
    <row r="92" spans="1:20" ht="12.75">
      <c r="A92" s="379" t="s">
        <v>119</v>
      </c>
      <c r="B92" s="380">
        <v>3</v>
      </c>
      <c r="C92" s="427"/>
      <c r="D92" s="422"/>
      <c r="E92" s="327"/>
      <c r="F92" s="302"/>
      <c r="G92" s="328"/>
      <c r="H92" s="302"/>
      <c r="I92" s="327"/>
      <c r="J92" s="302"/>
      <c r="K92" s="328"/>
      <c r="L92" s="302"/>
      <c r="M92" s="327"/>
      <c r="N92" s="302"/>
      <c r="O92" s="328"/>
      <c r="P92" s="302"/>
      <c r="Q92" s="327"/>
      <c r="R92" s="302"/>
      <c r="S92" s="328"/>
      <c r="T92" s="302"/>
    </row>
    <row r="93" spans="1:20" ht="12.75">
      <c r="A93" s="379" t="s">
        <v>119</v>
      </c>
      <c r="B93" s="380">
        <v>4</v>
      </c>
      <c r="C93" s="427"/>
      <c r="D93" s="422"/>
      <c r="E93" s="327"/>
      <c r="F93" s="302"/>
      <c r="G93" s="328"/>
      <c r="H93" s="302"/>
      <c r="I93" s="327"/>
      <c r="J93" s="302"/>
      <c r="K93" s="328"/>
      <c r="L93" s="302"/>
      <c r="M93" s="327"/>
      <c r="N93" s="302"/>
      <c r="O93" s="328"/>
      <c r="P93" s="302"/>
      <c r="Q93" s="327"/>
      <c r="R93" s="302"/>
      <c r="S93" s="328"/>
      <c r="T93" s="302"/>
    </row>
    <row r="94" spans="1:20" ht="12.75">
      <c r="A94" s="379" t="s">
        <v>119</v>
      </c>
      <c r="B94" s="380">
        <v>5</v>
      </c>
      <c r="C94" s="427"/>
      <c r="D94" s="422"/>
      <c r="E94" s="327"/>
      <c r="F94" s="302"/>
      <c r="G94" s="328"/>
      <c r="H94" s="302"/>
      <c r="I94" s="327"/>
      <c r="J94" s="302"/>
      <c r="K94" s="328"/>
      <c r="L94" s="302"/>
      <c r="M94" s="327"/>
      <c r="N94" s="302"/>
      <c r="O94" s="328"/>
      <c r="P94" s="302"/>
      <c r="Q94" s="327"/>
      <c r="R94" s="302"/>
      <c r="S94" s="328"/>
      <c r="T94" s="302"/>
    </row>
    <row r="95" spans="1:20" ht="12.75">
      <c r="A95" s="379" t="s">
        <v>119</v>
      </c>
      <c r="B95" s="380">
        <v>6</v>
      </c>
      <c r="C95" s="427"/>
      <c r="D95" s="422"/>
      <c r="E95" s="327"/>
      <c r="F95" s="302"/>
      <c r="G95" s="328"/>
      <c r="H95" s="302"/>
      <c r="I95" s="327"/>
      <c r="J95" s="302"/>
      <c r="K95" s="328"/>
      <c r="L95" s="302"/>
      <c r="M95" s="327"/>
      <c r="N95" s="302"/>
      <c r="O95" s="328"/>
      <c r="P95" s="302"/>
      <c r="Q95" s="327"/>
      <c r="R95" s="302"/>
      <c r="S95" s="328"/>
      <c r="T95" s="302"/>
    </row>
    <row r="96" spans="1:20" ht="12.75">
      <c r="A96" s="379" t="s">
        <v>119</v>
      </c>
      <c r="B96" s="380">
        <v>7</v>
      </c>
      <c r="C96" s="427"/>
      <c r="D96" s="422"/>
      <c r="E96" s="327"/>
      <c r="F96" s="302"/>
      <c r="G96" s="328"/>
      <c r="H96" s="302"/>
      <c r="I96" s="327"/>
      <c r="J96" s="302"/>
      <c r="K96" s="328"/>
      <c r="L96" s="302"/>
      <c r="M96" s="327"/>
      <c r="N96" s="302"/>
      <c r="O96" s="328"/>
      <c r="P96" s="302"/>
      <c r="Q96" s="327"/>
      <c r="R96" s="302"/>
      <c r="S96" s="328"/>
      <c r="T96" s="302"/>
    </row>
    <row r="97" spans="1:20" ht="12.75">
      <c r="A97" s="379" t="s">
        <v>119</v>
      </c>
      <c r="B97" s="380">
        <v>8</v>
      </c>
      <c r="C97" s="427"/>
      <c r="D97" s="422"/>
      <c r="E97" s="327"/>
      <c r="F97" s="302"/>
      <c r="G97" s="328"/>
      <c r="H97" s="302"/>
      <c r="I97" s="327"/>
      <c r="J97" s="302"/>
      <c r="K97" s="328"/>
      <c r="L97" s="302"/>
      <c r="M97" s="327"/>
      <c r="N97" s="302"/>
      <c r="O97" s="328"/>
      <c r="P97" s="302"/>
      <c r="Q97" s="327"/>
      <c r="R97" s="302"/>
      <c r="S97" s="328"/>
      <c r="T97" s="302"/>
    </row>
    <row r="98" spans="1:20" ht="12.75">
      <c r="A98" s="379" t="s">
        <v>119</v>
      </c>
      <c r="B98" s="380">
        <v>9</v>
      </c>
      <c r="C98" s="427"/>
      <c r="D98" s="422"/>
      <c r="E98" s="327"/>
      <c r="F98" s="302"/>
      <c r="G98" s="328"/>
      <c r="H98" s="302"/>
      <c r="I98" s="327"/>
      <c r="J98" s="302"/>
      <c r="K98" s="328"/>
      <c r="L98" s="302"/>
      <c r="M98" s="327"/>
      <c r="N98" s="302"/>
      <c r="O98" s="328"/>
      <c r="P98" s="302"/>
      <c r="Q98" s="327"/>
      <c r="R98" s="302"/>
      <c r="S98" s="328"/>
      <c r="T98" s="302"/>
    </row>
    <row r="99" spans="1:20" ht="12.75">
      <c r="A99" s="379" t="s">
        <v>119</v>
      </c>
      <c r="B99" s="380">
        <v>10</v>
      </c>
      <c r="C99" s="427"/>
      <c r="D99" s="422"/>
      <c r="E99" s="327"/>
      <c r="F99" s="302"/>
      <c r="G99" s="328"/>
      <c r="H99" s="302"/>
      <c r="I99" s="327"/>
      <c r="J99" s="302"/>
      <c r="K99" s="328"/>
      <c r="L99" s="302"/>
      <c r="M99" s="327"/>
      <c r="N99" s="302"/>
      <c r="O99" s="328"/>
      <c r="P99" s="302"/>
      <c r="Q99" s="327"/>
      <c r="R99" s="302"/>
      <c r="S99" s="328"/>
      <c r="T99" s="302"/>
    </row>
    <row r="100" spans="1:20" ht="12.75">
      <c r="A100" s="379" t="s">
        <v>119</v>
      </c>
      <c r="B100" s="380">
        <v>11</v>
      </c>
      <c r="C100" s="329"/>
      <c r="D100" s="302"/>
      <c r="E100" s="327"/>
      <c r="F100" s="302"/>
      <c r="G100" s="328"/>
      <c r="H100" s="302"/>
      <c r="I100" s="327"/>
      <c r="J100" s="302"/>
      <c r="K100" s="328"/>
      <c r="L100" s="302"/>
      <c r="M100" s="327"/>
      <c r="N100" s="302"/>
      <c r="O100" s="328"/>
      <c r="P100" s="302"/>
      <c r="Q100" s="327"/>
      <c r="R100" s="302"/>
      <c r="S100" s="328"/>
      <c r="T100" s="302"/>
    </row>
    <row r="101" spans="1:20" ht="12.75">
      <c r="A101" s="379" t="s">
        <v>119</v>
      </c>
      <c r="B101" s="380">
        <v>12</v>
      </c>
      <c r="C101" s="329"/>
      <c r="D101" s="302"/>
      <c r="E101" s="330"/>
      <c r="F101" s="302"/>
      <c r="G101" s="328"/>
      <c r="H101" s="302"/>
      <c r="I101" s="327"/>
      <c r="J101" s="302"/>
      <c r="K101" s="328"/>
      <c r="L101" s="302"/>
      <c r="M101" s="327"/>
      <c r="N101" s="302"/>
      <c r="O101" s="328"/>
      <c r="P101" s="302"/>
      <c r="Q101" s="327"/>
      <c r="R101" s="302"/>
      <c r="S101" s="328"/>
      <c r="T101" s="302"/>
    </row>
    <row r="102" spans="1:20" ht="12.75">
      <c r="A102" s="379" t="s">
        <v>119</v>
      </c>
      <c r="B102" s="380">
        <v>13</v>
      </c>
      <c r="C102" s="329"/>
      <c r="D102" s="302"/>
      <c r="E102" s="329"/>
      <c r="F102" s="302"/>
      <c r="G102" s="328"/>
      <c r="H102" s="302"/>
      <c r="I102" s="330"/>
      <c r="J102" s="302"/>
      <c r="K102" s="328"/>
      <c r="L102" s="302"/>
      <c r="M102" s="327"/>
      <c r="N102" s="302"/>
      <c r="O102" s="328"/>
      <c r="P102" s="302"/>
      <c r="Q102" s="327"/>
      <c r="R102" s="302"/>
      <c r="S102" s="328"/>
      <c r="T102" s="302"/>
    </row>
    <row r="103" spans="1:20" ht="12.75">
      <c r="A103" s="379" t="s">
        <v>119</v>
      </c>
      <c r="B103" s="380">
        <v>14</v>
      </c>
      <c r="C103" s="329"/>
      <c r="D103" s="302"/>
      <c r="E103" s="329"/>
      <c r="F103" s="302"/>
      <c r="G103" s="328"/>
      <c r="H103" s="302"/>
      <c r="I103" s="329"/>
      <c r="J103" s="302"/>
      <c r="K103" s="328"/>
      <c r="L103" s="302"/>
      <c r="M103" s="330"/>
      <c r="N103" s="302"/>
      <c r="O103" s="328"/>
      <c r="P103" s="302"/>
      <c r="Q103" s="330"/>
      <c r="R103" s="302"/>
      <c r="S103" s="328"/>
      <c r="T103" s="302"/>
    </row>
    <row r="104" spans="1:20" ht="12.75">
      <c r="A104" s="379" t="s">
        <v>119</v>
      </c>
      <c r="B104" s="380">
        <v>15</v>
      </c>
      <c r="C104" s="329"/>
      <c r="D104" s="302"/>
      <c r="E104" s="329"/>
      <c r="F104" s="302"/>
      <c r="G104" s="328"/>
      <c r="H104" s="302"/>
      <c r="I104" s="329"/>
      <c r="J104" s="302"/>
      <c r="K104" s="328"/>
      <c r="L104" s="302"/>
      <c r="M104" s="329"/>
      <c r="N104" s="302"/>
      <c r="O104" s="328"/>
      <c r="P104" s="302"/>
      <c r="Q104" s="329"/>
      <c r="R104" s="302"/>
      <c r="S104" s="328"/>
      <c r="T104" s="302"/>
    </row>
    <row r="105" spans="1:20" ht="12.75">
      <c r="A105" s="379" t="s">
        <v>119</v>
      </c>
      <c r="B105" s="380">
        <v>16</v>
      </c>
      <c r="C105" s="329"/>
      <c r="D105" s="302"/>
      <c r="E105" s="329"/>
      <c r="F105" s="302"/>
      <c r="G105" s="328"/>
      <c r="H105" s="302"/>
      <c r="I105" s="329"/>
      <c r="J105" s="302"/>
      <c r="K105" s="328"/>
      <c r="L105" s="302"/>
      <c r="M105" s="329"/>
      <c r="N105" s="302"/>
      <c r="O105" s="328"/>
      <c r="P105" s="302"/>
      <c r="Q105" s="329"/>
      <c r="R105" s="302"/>
      <c r="S105" s="328"/>
      <c r="T105" s="302"/>
    </row>
    <row r="106" spans="1:20" ht="12.75">
      <c r="A106" s="379" t="s">
        <v>119</v>
      </c>
      <c r="B106" s="380">
        <v>17</v>
      </c>
      <c r="C106" s="329"/>
      <c r="D106" s="302"/>
      <c r="E106" s="329"/>
      <c r="F106" s="302"/>
      <c r="G106" s="328"/>
      <c r="H106" s="302"/>
      <c r="I106" s="329"/>
      <c r="J106" s="302"/>
      <c r="K106" s="328"/>
      <c r="L106" s="302"/>
      <c r="M106" s="329"/>
      <c r="N106" s="302"/>
      <c r="O106" s="328"/>
      <c r="P106" s="302"/>
      <c r="Q106" s="329"/>
      <c r="R106" s="302"/>
      <c r="S106" s="328"/>
      <c r="T106" s="302"/>
    </row>
    <row r="107" spans="1:20" ht="12.75">
      <c r="A107" s="379" t="s">
        <v>119</v>
      </c>
      <c r="B107" s="380">
        <v>18</v>
      </c>
      <c r="C107" s="329"/>
      <c r="D107" s="302"/>
      <c r="E107" s="329"/>
      <c r="F107" s="302"/>
      <c r="G107" s="328"/>
      <c r="H107" s="302"/>
      <c r="I107" s="329"/>
      <c r="J107" s="302"/>
      <c r="K107" s="328"/>
      <c r="L107" s="302"/>
      <c r="M107" s="329"/>
      <c r="N107" s="302"/>
      <c r="O107" s="328"/>
      <c r="P107" s="302"/>
      <c r="Q107" s="329"/>
      <c r="R107" s="302"/>
      <c r="S107" s="328"/>
      <c r="T107" s="302"/>
    </row>
    <row r="108" spans="1:20" ht="12.75">
      <c r="A108" s="379" t="s">
        <v>119</v>
      </c>
      <c r="B108" s="380">
        <v>19</v>
      </c>
      <c r="C108" s="329"/>
      <c r="D108" s="302"/>
      <c r="E108" s="329"/>
      <c r="F108" s="302"/>
      <c r="G108" s="328"/>
      <c r="H108" s="302"/>
      <c r="I108" s="329"/>
      <c r="J108" s="302"/>
      <c r="K108" s="328"/>
      <c r="L108" s="302"/>
      <c r="M108" s="329"/>
      <c r="N108" s="302"/>
      <c r="O108" s="328"/>
      <c r="P108" s="302"/>
      <c r="Q108" s="329"/>
      <c r="R108" s="302"/>
      <c r="S108" s="328"/>
      <c r="T108" s="302"/>
    </row>
    <row r="109" spans="1:20" ht="12.75">
      <c r="A109" s="379" t="s">
        <v>119</v>
      </c>
      <c r="B109" s="380">
        <v>20</v>
      </c>
      <c r="C109" s="329"/>
      <c r="D109" s="302"/>
      <c r="E109" s="329"/>
      <c r="F109" s="302"/>
      <c r="G109" s="328"/>
      <c r="H109" s="302"/>
      <c r="I109" s="329"/>
      <c r="J109" s="302"/>
      <c r="K109" s="328"/>
      <c r="L109" s="302"/>
      <c r="M109" s="329"/>
      <c r="N109" s="302"/>
      <c r="O109" s="328"/>
      <c r="P109" s="302"/>
      <c r="Q109" s="329"/>
      <c r="R109" s="302"/>
      <c r="S109" s="328"/>
      <c r="T109" s="302"/>
    </row>
    <row r="110" spans="1:20" ht="12.75">
      <c r="A110" s="379" t="s">
        <v>119</v>
      </c>
      <c r="B110" s="380">
        <v>21</v>
      </c>
      <c r="C110" s="329"/>
      <c r="D110" s="302"/>
      <c r="E110" s="329"/>
      <c r="F110" s="302"/>
      <c r="G110" s="328"/>
      <c r="H110" s="302"/>
      <c r="I110" s="329"/>
      <c r="J110" s="302"/>
      <c r="K110" s="328"/>
      <c r="L110" s="302"/>
      <c r="M110" s="329"/>
      <c r="N110" s="302"/>
      <c r="O110" s="328"/>
      <c r="P110" s="302"/>
      <c r="Q110" s="329"/>
      <c r="R110" s="302"/>
      <c r="S110" s="328"/>
      <c r="T110" s="302"/>
    </row>
    <row r="111" spans="1:20" ht="12.75">
      <c r="A111" s="379" t="s">
        <v>119</v>
      </c>
      <c r="B111" s="380">
        <v>22</v>
      </c>
      <c r="C111" s="329"/>
      <c r="D111" s="302"/>
      <c r="E111" s="329"/>
      <c r="F111" s="302"/>
      <c r="G111" s="328"/>
      <c r="H111" s="302"/>
      <c r="I111" s="329"/>
      <c r="J111" s="302"/>
      <c r="K111" s="328"/>
      <c r="L111" s="302"/>
      <c r="M111" s="329"/>
      <c r="N111" s="302"/>
      <c r="O111" s="328"/>
      <c r="P111" s="302"/>
      <c r="Q111" s="329"/>
      <c r="R111" s="302"/>
      <c r="S111" s="328"/>
      <c r="T111" s="302"/>
    </row>
    <row r="112" spans="1:20" ht="12.75">
      <c r="A112" s="379" t="s">
        <v>119</v>
      </c>
      <c r="B112" s="380">
        <v>23</v>
      </c>
      <c r="C112" s="329"/>
      <c r="D112" s="302"/>
      <c r="E112" s="329"/>
      <c r="F112" s="302"/>
      <c r="G112" s="328"/>
      <c r="H112" s="302"/>
      <c r="I112" s="329"/>
      <c r="J112" s="302"/>
      <c r="K112" s="328"/>
      <c r="L112" s="302"/>
      <c r="M112" s="329"/>
      <c r="N112" s="302"/>
      <c r="O112" s="328"/>
      <c r="P112" s="302"/>
      <c r="Q112" s="329"/>
      <c r="R112" s="302"/>
      <c r="S112" s="328"/>
      <c r="T112" s="302"/>
    </row>
    <row r="113" spans="1:20" ht="12.75">
      <c r="A113" s="379" t="s">
        <v>119</v>
      </c>
      <c r="B113" s="380">
        <v>24</v>
      </c>
      <c r="C113" s="329"/>
      <c r="D113" s="302"/>
      <c r="E113" s="329"/>
      <c r="F113" s="302"/>
      <c r="G113" s="328"/>
      <c r="H113" s="302"/>
      <c r="I113" s="329"/>
      <c r="J113" s="302"/>
      <c r="K113" s="328"/>
      <c r="L113" s="302"/>
      <c r="M113" s="329"/>
      <c r="N113" s="302"/>
      <c r="O113" s="328"/>
      <c r="P113" s="302"/>
      <c r="Q113" s="329"/>
      <c r="R113" s="302"/>
      <c r="S113" s="328"/>
      <c r="T113" s="302"/>
    </row>
    <row r="114" spans="1:20" ht="12.75">
      <c r="A114" s="379" t="s">
        <v>119</v>
      </c>
      <c r="B114" s="380">
        <v>25</v>
      </c>
      <c r="C114" s="329"/>
      <c r="D114" s="302"/>
      <c r="E114" s="329"/>
      <c r="F114" s="302"/>
      <c r="G114" s="328"/>
      <c r="H114" s="302"/>
      <c r="I114" s="329"/>
      <c r="J114" s="302"/>
      <c r="K114" s="328"/>
      <c r="L114" s="302"/>
      <c r="M114" s="329"/>
      <c r="N114" s="302"/>
      <c r="O114" s="328"/>
      <c r="P114" s="302"/>
      <c r="Q114" s="329"/>
      <c r="R114" s="302"/>
      <c r="S114" s="348"/>
      <c r="T114" s="347"/>
    </row>
    <row r="115" spans="1:20" ht="12.75">
      <c r="A115" s="381" t="s">
        <v>378</v>
      </c>
      <c r="B115" s="382">
        <v>0</v>
      </c>
      <c r="C115" s="323" t="s">
        <v>379</v>
      </c>
      <c r="D115" s="322">
        <v>2</v>
      </c>
      <c r="E115" s="323" t="s">
        <v>379</v>
      </c>
      <c r="F115" s="322">
        <v>2</v>
      </c>
      <c r="G115" s="348">
        <v>2</v>
      </c>
      <c r="H115" s="347">
        <v>2</v>
      </c>
      <c r="I115" s="323" t="s">
        <v>379</v>
      </c>
      <c r="J115" s="322">
        <v>2</v>
      </c>
      <c r="K115" s="348">
        <v>2</v>
      </c>
      <c r="L115" s="347">
        <v>2</v>
      </c>
      <c r="M115" s="323" t="s">
        <v>379</v>
      </c>
      <c r="N115" s="322">
        <v>2</v>
      </c>
      <c r="O115" s="348">
        <v>2</v>
      </c>
      <c r="P115" s="347">
        <v>2</v>
      </c>
      <c r="Q115" s="323" t="s">
        <v>379</v>
      </c>
      <c r="R115" s="322">
        <v>2</v>
      </c>
      <c r="S115" s="348">
        <v>2</v>
      </c>
      <c r="T115" s="347">
        <v>2</v>
      </c>
    </row>
    <row r="116" spans="1:20" s="193" customFormat="1" ht="12.75">
      <c r="A116" s="383" t="s">
        <v>126</v>
      </c>
      <c r="B116" s="384">
        <v>1</v>
      </c>
      <c r="C116" s="335" t="s">
        <v>13</v>
      </c>
      <c r="D116" s="324">
        <v>2</v>
      </c>
      <c r="E116" s="335" t="s">
        <v>13</v>
      </c>
      <c r="F116" s="324">
        <v>2</v>
      </c>
      <c r="G116" s="345"/>
      <c r="H116" s="325"/>
      <c r="I116" s="335" t="s">
        <v>13</v>
      </c>
      <c r="J116" s="325">
        <v>2</v>
      </c>
      <c r="K116" s="345"/>
      <c r="L116" s="325"/>
      <c r="M116" s="335" t="s">
        <v>13</v>
      </c>
      <c r="N116" s="325">
        <v>2</v>
      </c>
      <c r="O116" s="345"/>
      <c r="P116" s="325"/>
      <c r="Q116" s="335" t="s">
        <v>13</v>
      </c>
      <c r="R116" s="325">
        <v>2</v>
      </c>
      <c r="S116" s="345"/>
      <c r="T116" s="325"/>
    </row>
    <row r="117" spans="1:20" ht="25.5">
      <c r="A117" s="381" t="s">
        <v>377</v>
      </c>
      <c r="B117" s="382">
        <v>0</v>
      </c>
      <c r="C117" s="323" t="s">
        <v>380</v>
      </c>
      <c r="D117" s="322">
        <f>SUM(D118:D122)</f>
        <v>8</v>
      </c>
      <c r="E117" s="323" t="s">
        <v>380</v>
      </c>
      <c r="F117" s="322">
        <f>SUM(F118:F122)</f>
        <v>0</v>
      </c>
      <c r="G117" s="345"/>
      <c r="H117" s="325"/>
      <c r="I117" s="323" t="s">
        <v>380</v>
      </c>
      <c r="J117" s="322">
        <f>SUM(J118:J122)</f>
        <v>0</v>
      </c>
      <c r="K117" s="345"/>
      <c r="L117" s="325"/>
      <c r="M117" s="323" t="s">
        <v>380</v>
      </c>
      <c r="N117" s="322">
        <f>SUM(N118:N122)</f>
        <v>0</v>
      </c>
      <c r="O117" s="345"/>
      <c r="P117" s="325"/>
      <c r="Q117" s="323" t="s">
        <v>380</v>
      </c>
      <c r="R117" s="322">
        <f>SUM(R118:R122)</f>
        <v>0</v>
      </c>
      <c r="S117" s="345"/>
      <c r="T117" s="325"/>
    </row>
    <row r="118" spans="1:20" ht="12.75">
      <c r="A118" s="379" t="s">
        <v>120</v>
      </c>
      <c r="B118" s="380">
        <v>1</v>
      </c>
      <c r="C118" s="329" t="s">
        <v>55</v>
      </c>
      <c r="D118" s="302">
        <v>2</v>
      </c>
      <c r="E118" s="329" t="s">
        <v>55</v>
      </c>
      <c r="F118" s="302"/>
      <c r="G118" s="328"/>
      <c r="H118" s="302"/>
      <c r="I118" s="329" t="s">
        <v>55</v>
      </c>
      <c r="J118" s="302"/>
      <c r="K118" s="328"/>
      <c r="L118" s="302"/>
      <c r="M118" s="329" t="s">
        <v>55</v>
      </c>
      <c r="N118" s="302"/>
      <c r="O118" s="328"/>
      <c r="P118" s="302"/>
      <c r="Q118" s="329" t="s">
        <v>55</v>
      </c>
      <c r="R118" s="302"/>
      <c r="S118" s="328"/>
      <c r="T118" s="302"/>
    </row>
    <row r="119" spans="1:20" ht="12.75">
      <c r="A119" s="379" t="s">
        <v>120</v>
      </c>
      <c r="B119" s="380">
        <v>2</v>
      </c>
      <c r="C119" s="329" t="s">
        <v>110</v>
      </c>
      <c r="D119" s="302">
        <v>6</v>
      </c>
      <c r="E119" s="329" t="s">
        <v>110</v>
      </c>
      <c r="F119" s="302"/>
      <c r="G119" s="328"/>
      <c r="H119" s="302"/>
      <c r="I119" s="329" t="s">
        <v>110</v>
      </c>
      <c r="J119" s="302"/>
      <c r="K119" s="328"/>
      <c r="L119" s="302"/>
      <c r="M119" s="329" t="s">
        <v>110</v>
      </c>
      <c r="N119" s="302"/>
      <c r="O119" s="328"/>
      <c r="P119" s="302"/>
      <c r="Q119" s="329" t="s">
        <v>110</v>
      </c>
      <c r="R119" s="302"/>
      <c r="S119" s="328"/>
      <c r="T119" s="302"/>
    </row>
    <row r="120" spans="1:20" ht="12.75">
      <c r="A120" s="379" t="s">
        <v>120</v>
      </c>
      <c r="B120" s="380">
        <v>3</v>
      </c>
      <c r="C120" s="329"/>
      <c r="D120" s="302"/>
      <c r="E120" s="329"/>
      <c r="F120" s="302"/>
      <c r="G120" s="328"/>
      <c r="H120" s="302"/>
      <c r="I120" s="329"/>
      <c r="J120" s="302"/>
      <c r="K120" s="328"/>
      <c r="L120" s="302"/>
      <c r="M120" s="329" t="s">
        <v>323</v>
      </c>
      <c r="N120" s="302"/>
      <c r="O120" s="328"/>
      <c r="P120" s="302"/>
      <c r="Q120" s="329" t="s">
        <v>323</v>
      </c>
      <c r="R120" s="302"/>
      <c r="S120" s="328"/>
      <c r="T120" s="302"/>
    </row>
    <row r="121" spans="1:20" ht="12.75">
      <c r="A121" s="379" t="s">
        <v>120</v>
      </c>
      <c r="B121" s="380">
        <v>4</v>
      </c>
      <c r="C121" s="329"/>
      <c r="D121" s="302"/>
      <c r="E121" s="329"/>
      <c r="F121" s="302"/>
      <c r="G121" s="328"/>
      <c r="H121" s="302"/>
      <c r="I121" s="329"/>
      <c r="J121" s="302"/>
      <c r="K121" s="328"/>
      <c r="L121" s="302"/>
      <c r="M121" s="329"/>
      <c r="N121" s="302"/>
      <c r="O121" s="328"/>
      <c r="P121" s="302"/>
      <c r="Q121" s="329"/>
      <c r="R121" s="302"/>
      <c r="S121" s="328"/>
      <c r="T121" s="302"/>
    </row>
    <row r="122" spans="1:20" ht="12.75">
      <c r="A122" s="379" t="s">
        <v>120</v>
      </c>
      <c r="B122" s="380">
        <v>5</v>
      </c>
      <c r="C122" s="329"/>
      <c r="D122" s="302"/>
      <c r="E122" s="329"/>
      <c r="F122" s="302"/>
      <c r="G122" s="328"/>
      <c r="H122" s="302"/>
      <c r="I122" s="329"/>
      <c r="J122" s="302"/>
      <c r="K122" s="328"/>
      <c r="L122" s="302"/>
      <c r="M122" s="329"/>
      <c r="N122" s="302"/>
      <c r="O122" s="328"/>
      <c r="P122" s="302"/>
      <c r="Q122" s="329"/>
      <c r="R122" s="302"/>
      <c r="S122" s="328"/>
      <c r="T122" s="302"/>
    </row>
    <row r="123" spans="1:20" ht="25.5">
      <c r="A123" s="385" t="s">
        <v>376</v>
      </c>
      <c r="B123" s="386">
        <v>0</v>
      </c>
      <c r="C123" s="323" t="s">
        <v>375</v>
      </c>
      <c r="D123" s="322">
        <f>D124</f>
        <v>12</v>
      </c>
      <c r="E123" s="323" t="s">
        <v>375</v>
      </c>
      <c r="F123" s="322">
        <f>F124</f>
        <v>0</v>
      </c>
      <c r="G123" s="345"/>
      <c r="H123" s="325"/>
      <c r="I123" s="323" t="s">
        <v>375</v>
      </c>
      <c r="J123" s="322">
        <f>J124</f>
        <v>0</v>
      </c>
      <c r="K123" s="345"/>
      <c r="L123" s="325"/>
      <c r="M123" s="323" t="s">
        <v>375</v>
      </c>
      <c r="N123" s="322">
        <f>N124</f>
        <v>0</v>
      </c>
      <c r="O123" s="345"/>
      <c r="P123" s="325"/>
      <c r="Q123" s="323" t="s">
        <v>375</v>
      </c>
      <c r="R123" s="322">
        <f>R124</f>
        <v>0</v>
      </c>
      <c r="S123" s="345"/>
      <c r="T123" s="325"/>
    </row>
    <row r="124" spans="1:20" ht="12.75">
      <c r="A124" s="379" t="s">
        <v>121</v>
      </c>
      <c r="B124" s="380">
        <v>1</v>
      </c>
      <c r="C124" s="329" t="s">
        <v>116</v>
      </c>
      <c r="D124" s="302">
        <v>12</v>
      </c>
      <c r="E124" s="329" t="s">
        <v>116</v>
      </c>
      <c r="F124" s="302"/>
      <c r="G124" s="328"/>
      <c r="H124" s="302"/>
      <c r="I124" s="329" t="s">
        <v>116</v>
      </c>
      <c r="J124" s="302"/>
      <c r="K124" s="328"/>
      <c r="L124" s="302"/>
      <c r="M124" s="329" t="s">
        <v>116</v>
      </c>
      <c r="N124" s="302"/>
      <c r="O124" s="328"/>
      <c r="P124" s="302"/>
      <c r="Q124" s="329" t="s">
        <v>116</v>
      </c>
      <c r="R124" s="302"/>
      <c r="S124" s="328"/>
      <c r="T124" s="302"/>
    </row>
    <row r="125" spans="1:20" ht="12.75">
      <c r="A125" s="379" t="s">
        <v>121</v>
      </c>
      <c r="B125" s="380">
        <v>2</v>
      </c>
      <c r="C125" s="329"/>
      <c r="D125" s="302"/>
      <c r="E125" s="329"/>
      <c r="F125" s="302"/>
      <c r="G125" s="328"/>
      <c r="H125" s="302"/>
      <c r="I125" s="329"/>
      <c r="J125" s="302"/>
      <c r="K125" s="328"/>
      <c r="L125" s="302"/>
      <c r="M125" s="329"/>
      <c r="N125" s="302"/>
      <c r="O125" s="328"/>
      <c r="P125" s="302"/>
      <c r="Q125" s="329"/>
      <c r="R125" s="302"/>
      <c r="S125" s="328"/>
      <c r="T125" s="302"/>
    </row>
    <row r="126" spans="1:20" ht="13.5" thickBot="1">
      <c r="A126" s="387" t="s">
        <v>121</v>
      </c>
      <c r="B126" s="388">
        <v>3</v>
      </c>
      <c r="C126" s="337"/>
      <c r="D126" s="336"/>
      <c r="E126" s="337"/>
      <c r="F126" s="336"/>
      <c r="G126" s="349"/>
      <c r="H126" s="336"/>
      <c r="I126" s="337"/>
      <c r="J126" s="336"/>
      <c r="K126" s="349"/>
      <c r="L126" s="336"/>
      <c r="M126" s="337"/>
      <c r="N126" s="336"/>
      <c r="O126" s="349"/>
      <c r="P126" s="336"/>
      <c r="Q126" s="337"/>
      <c r="R126" s="336"/>
      <c r="S126" s="349"/>
      <c r="T126" s="336"/>
    </row>
  </sheetData>
  <sheetProtection selectLockedCells="1" selectUnlockedCells="1"/>
  <mergeCells count="7">
    <mergeCell ref="A2:A4"/>
    <mergeCell ref="B2:B4"/>
    <mergeCell ref="Q1:T1"/>
    <mergeCell ref="C1:D1"/>
    <mergeCell ref="M1:P1"/>
    <mergeCell ref="I1:L1"/>
    <mergeCell ref="E1:H1"/>
  </mergeCells>
  <conditionalFormatting sqref="D89 D115 D117 D123 D6:D7 D18 D29:D30 D46 D62:D63 R89:T89 N46 N18 N6:N7 N29:N30 N62:N63 N115 N117 N123 J6:J7 J29:J30 J62:J63 J115 J117 J123 F123 F18 F6:F7 F29:F30 F62 F115 F117 R123 R18 R6:R7 R29:R30 R62:R63 R115 R117 N89:P89 J89:L89 G89:H89 F46:H46 J46:L46 R46:T46">
    <cfRule type="cellIs" priority="1" dxfId="927" operator="lessThan" stopIfTrue="1">
      <formula>#REF!</formula>
    </cfRule>
    <cfRule type="cellIs" priority="2" dxfId="925" operator="equal" stopIfTrue="1">
      <formula>#REF!</formula>
    </cfRule>
    <cfRule type="cellIs" priority="3" dxfId="926" operator="greater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DJ198"/>
  <sheetViews>
    <sheetView showGridLines="0" showZeros="0" zoomScalePageLayoutView="0" workbookViewId="0" topLeftCell="A34">
      <selection activeCell="AH34" sqref="AH34"/>
    </sheetView>
  </sheetViews>
  <sheetFormatPr defaultColWidth="9.00390625" defaultRowHeight="12.75" outlineLevelCol="1"/>
  <cols>
    <col min="1" max="1" width="5.875" style="0" customWidth="1"/>
    <col min="2" max="2" width="2.75390625" style="0" customWidth="1"/>
    <col min="3" max="3" width="23.875" style="0" customWidth="1"/>
    <col min="5" max="5" width="3.25390625" style="0" customWidth="1" outlineLevel="1"/>
    <col min="6" max="6" width="3.625" style="0" customWidth="1" outlineLevel="1"/>
    <col min="7" max="14" width="2.75390625" style="0" customWidth="1" outlineLevel="1"/>
    <col min="15" max="15" width="2.25390625" style="0" customWidth="1"/>
    <col min="16" max="44" width="2.25390625" style="0" customWidth="1" outlineLevel="1"/>
    <col min="45" max="45" width="2.25390625" style="0" customWidth="1"/>
    <col min="46" max="79" width="2.25390625" style="0" customWidth="1" outlineLevel="1"/>
    <col min="80" max="80" width="2.25390625" style="0" customWidth="1"/>
    <col min="81" max="114" width="2.25390625" style="0" customWidth="1" outlineLevel="1"/>
  </cols>
  <sheetData>
    <row r="2" spans="1:68" ht="12.75" customHeight="1">
      <c r="A2" s="925" t="s">
        <v>350</v>
      </c>
      <c r="B2" s="926"/>
      <c r="C2" s="926"/>
      <c r="D2" s="926"/>
      <c r="BP2" s="257"/>
    </row>
    <row r="3" spans="1:96" ht="12.75" customHeight="1">
      <c r="A3" s="926"/>
      <c r="B3" s="926"/>
      <c r="C3" s="926"/>
      <c r="D3" s="926"/>
      <c r="BG3" s="939"/>
      <c r="BH3" s="939"/>
      <c r="BI3" s="939"/>
      <c r="BJ3" s="939"/>
      <c r="BK3" s="939"/>
      <c r="BL3" s="939"/>
      <c r="BM3" s="939"/>
      <c r="BN3" s="939"/>
      <c r="BO3" s="939"/>
      <c r="BP3" s="939"/>
      <c r="BQ3" s="939"/>
      <c r="BR3" s="939"/>
      <c r="BS3" s="939"/>
      <c r="BT3" s="939"/>
      <c r="BU3" s="939"/>
      <c r="BV3" s="939"/>
      <c r="BW3" s="939"/>
      <c r="BX3" s="939"/>
      <c r="BY3" s="939"/>
      <c r="BZ3" s="939"/>
      <c r="CA3" s="939"/>
      <c r="CB3" s="939"/>
      <c r="CC3" s="939"/>
      <c r="CD3" s="939"/>
      <c r="CE3" s="939"/>
      <c r="CF3" s="939"/>
      <c r="CG3" s="939"/>
      <c r="CH3" s="939"/>
      <c r="CI3" s="939"/>
      <c r="CJ3" s="939"/>
      <c r="CK3" s="939"/>
      <c r="CL3" s="939"/>
      <c r="CM3" s="939"/>
      <c r="CN3" s="939"/>
      <c r="CO3" s="939"/>
      <c r="CP3" s="939"/>
      <c r="CQ3" s="939"/>
      <c r="CR3" s="939"/>
    </row>
    <row r="4" spans="1:96" ht="12.75" customHeight="1">
      <c r="A4" s="256"/>
      <c r="B4" s="256"/>
      <c r="C4" s="256"/>
      <c r="D4" s="256"/>
      <c r="H4" s="130"/>
      <c r="I4" s="134" t="s">
        <v>42</v>
      </c>
      <c r="J4" s="134"/>
      <c r="K4" s="134"/>
      <c r="L4" s="134"/>
      <c r="M4" s="134"/>
      <c r="N4" s="134"/>
      <c r="O4" s="138"/>
      <c r="P4" s="138"/>
      <c r="Q4" s="138"/>
      <c r="R4" s="132"/>
      <c r="S4" s="817" t="s">
        <v>57</v>
      </c>
      <c r="T4" s="817"/>
      <c r="U4" s="817"/>
      <c r="V4" s="817"/>
      <c r="W4" s="817"/>
      <c r="X4" s="817"/>
      <c r="Y4" s="817"/>
      <c r="Z4" s="817"/>
      <c r="AA4" s="817"/>
      <c r="AB4" s="817"/>
      <c r="AC4" s="817"/>
      <c r="AD4" s="817"/>
      <c r="AE4" s="817"/>
      <c r="AF4" s="817"/>
      <c r="AG4" s="817"/>
      <c r="AH4" s="817"/>
      <c r="AI4" s="817"/>
      <c r="AJ4" s="817"/>
      <c r="AK4" s="817"/>
      <c r="AL4" s="409"/>
      <c r="AM4" s="410"/>
      <c r="AN4" s="410"/>
      <c r="AO4" s="139" t="s">
        <v>43</v>
      </c>
      <c r="AP4" s="139"/>
      <c r="AQ4" s="139"/>
      <c r="AR4" s="139"/>
      <c r="AS4" s="139"/>
      <c r="AT4" s="139"/>
      <c r="AU4" s="139"/>
      <c r="AV4" s="410"/>
      <c r="AW4" s="632" t="s">
        <v>95</v>
      </c>
      <c r="AX4" s="632"/>
      <c r="AY4" s="632"/>
      <c r="AZ4" s="632"/>
      <c r="BA4" s="632"/>
      <c r="BB4" s="632"/>
      <c r="BC4" s="632"/>
      <c r="BD4" s="632"/>
      <c r="BE4" s="632"/>
      <c r="BF4" s="137"/>
      <c r="BG4" s="939"/>
      <c r="BH4" s="939"/>
      <c r="BI4" s="939"/>
      <c r="BJ4" s="939"/>
      <c r="BK4" s="939"/>
      <c r="BL4" s="939"/>
      <c r="BM4" s="939"/>
      <c r="BN4" s="939"/>
      <c r="BO4" s="939"/>
      <c r="BP4" s="939"/>
      <c r="BQ4" s="939"/>
      <c r="BR4" s="939"/>
      <c r="BS4" s="939"/>
      <c r="BT4" s="939"/>
      <c r="BU4" s="939"/>
      <c r="BV4" s="939"/>
      <c r="BW4" s="939"/>
      <c r="BX4" s="939"/>
      <c r="BY4" s="939"/>
      <c r="BZ4" s="939"/>
      <c r="CA4" s="939"/>
      <c r="CB4" s="939"/>
      <c r="CC4" s="939"/>
      <c r="CD4" s="939"/>
      <c r="CE4" s="939"/>
      <c r="CF4" s="939"/>
      <c r="CG4" s="939"/>
      <c r="CH4" s="939"/>
      <c r="CI4" s="939"/>
      <c r="CJ4" s="939"/>
      <c r="CK4" s="939"/>
      <c r="CL4" s="939"/>
      <c r="CM4" s="939"/>
      <c r="CN4" s="939"/>
      <c r="CO4" s="939"/>
      <c r="CP4" s="939"/>
      <c r="CQ4" s="939"/>
      <c r="CR4" s="939"/>
    </row>
    <row r="5" spans="1:96" ht="12.75">
      <c r="A5" s="256"/>
      <c r="B5" s="256"/>
      <c r="C5" s="256"/>
      <c r="D5" s="256"/>
      <c r="H5" s="130"/>
      <c r="I5" s="142" t="s">
        <v>353</v>
      </c>
      <c r="J5" s="134"/>
      <c r="K5" s="134"/>
      <c r="L5" s="134"/>
      <c r="M5" s="134"/>
      <c r="N5" s="134"/>
      <c r="O5" s="138"/>
      <c r="P5" s="138"/>
      <c r="Q5" s="138"/>
      <c r="R5" s="137"/>
      <c r="S5" s="817">
        <f>'График УП'!$L$8</f>
        <v>0</v>
      </c>
      <c r="T5" s="817"/>
      <c r="U5" s="817"/>
      <c r="V5" s="817"/>
      <c r="W5" s="817"/>
      <c r="X5" s="817"/>
      <c r="Y5" s="817"/>
      <c r="Z5" s="817"/>
      <c r="AA5" s="817"/>
      <c r="AB5" s="817"/>
      <c r="AC5" s="817"/>
      <c r="AD5" s="817"/>
      <c r="AE5" s="817"/>
      <c r="AF5" s="817"/>
      <c r="AG5" s="817"/>
      <c r="AH5" s="817"/>
      <c r="AI5" s="817"/>
      <c r="AJ5" s="817"/>
      <c r="AK5" s="817"/>
      <c r="AL5" s="409"/>
      <c r="AM5" s="410"/>
      <c r="AN5" s="410"/>
      <c r="AO5" s="133" t="s">
        <v>44</v>
      </c>
      <c r="AP5" s="139"/>
      <c r="AQ5" s="139"/>
      <c r="AR5" s="139"/>
      <c r="AS5" s="139"/>
      <c r="AT5" s="139"/>
      <c r="AU5" s="139"/>
      <c r="AV5" s="410"/>
      <c r="AW5" s="633" t="str">
        <f>'График УП'!$AP$8</f>
        <v>3,5 года</v>
      </c>
      <c r="AX5" s="633"/>
      <c r="AY5" s="633"/>
      <c r="AZ5" s="633"/>
      <c r="BA5" s="633"/>
      <c r="BB5" s="633"/>
      <c r="BC5" s="633"/>
      <c r="BD5" s="633"/>
      <c r="BE5" s="633"/>
      <c r="BF5" s="137"/>
      <c r="BG5" s="939"/>
      <c r="BH5" s="939"/>
      <c r="BI5" s="939"/>
      <c r="BJ5" s="939"/>
      <c r="BK5" s="939"/>
      <c r="BL5" s="939"/>
      <c r="BM5" s="939"/>
      <c r="BN5" s="939"/>
      <c r="BO5" s="939"/>
      <c r="BP5" s="939"/>
      <c r="BQ5" s="939"/>
      <c r="BR5" s="939"/>
      <c r="BS5" s="939"/>
      <c r="BT5" s="939"/>
      <c r="BU5" s="939"/>
      <c r="BV5" s="939"/>
      <c r="BW5" s="939"/>
      <c r="BX5" s="939"/>
      <c r="BY5" s="939"/>
      <c r="BZ5" s="939"/>
      <c r="CA5" s="939"/>
      <c r="CB5" s="939"/>
      <c r="CC5" s="939"/>
      <c r="CD5" s="939"/>
      <c r="CE5" s="939"/>
      <c r="CF5" s="939"/>
      <c r="CG5" s="939"/>
      <c r="CH5" s="939"/>
      <c r="CI5" s="939"/>
      <c r="CJ5" s="939"/>
      <c r="CK5" s="939"/>
      <c r="CL5" s="939"/>
      <c r="CM5" s="939"/>
      <c r="CN5" s="939"/>
      <c r="CO5" s="939"/>
      <c r="CP5" s="939"/>
      <c r="CQ5" s="939"/>
      <c r="CR5" s="939"/>
    </row>
    <row r="6" spans="1:96" ht="12.75">
      <c r="A6" s="256"/>
      <c r="B6" s="256"/>
      <c r="C6" s="256"/>
      <c r="D6" s="256"/>
      <c r="H6" s="130"/>
      <c r="I6" s="134" t="s">
        <v>354</v>
      </c>
      <c r="J6" s="134"/>
      <c r="K6" s="134"/>
      <c r="L6" s="134"/>
      <c r="M6" s="134"/>
      <c r="N6" s="134"/>
      <c r="O6" s="138"/>
      <c r="P6" s="138"/>
      <c r="Q6" s="138"/>
      <c r="R6" s="137"/>
      <c r="S6" s="819">
        <f>'График УП'!$L$9</f>
        <v>0</v>
      </c>
      <c r="T6" s="819"/>
      <c r="U6" s="819"/>
      <c r="V6" s="819"/>
      <c r="W6" s="819"/>
      <c r="X6" s="819"/>
      <c r="Y6" s="819"/>
      <c r="Z6" s="819"/>
      <c r="AA6" s="819"/>
      <c r="AB6" s="819"/>
      <c r="AC6" s="819"/>
      <c r="AD6" s="819"/>
      <c r="AE6" s="819"/>
      <c r="AF6" s="819"/>
      <c r="AG6" s="819"/>
      <c r="AH6" s="819"/>
      <c r="AI6" s="819"/>
      <c r="AJ6" s="819"/>
      <c r="AK6" s="819"/>
      <c r="AL6" s="409"/>
      <c r="AM6" s="410"/>
      <c r="AN6" s="410"/>
      <c r="AO6" s="134" t="s">
        <v>56</v>
      </c>
      <c r="AP6" s="139"/>
      <c r="AQ6" s="139"/>
      <c r="AR6" s="139"/>
      <c r="AS6" s="139"/>
      <c r="AT6" s="139"/>
      <c r="AU6" s="139"/>
      <c r="AV6" s="139"/>
      <c r="AW6" s="633" t="str">
        <f>'График УП'!$AP$9</f>
        <v>очно-заочная</v>
      </c>
      <c r="AX6" s="633"/>
      <c r="AY6" s="633"/>
      <c r="AZ6" s="633"/>
      <c r="BA6" s="633"/>
      <c r="BB6" s="633"/>
      <c r="BC6" s="633"/>
      <c r="BD6" s="633"/>
      <c r="BE6" s="633"/>
      <c r="BF6" s="137"/>
      <c r="BG6" s="939"/>
      <c r="BH6" s="939"/>
      <c r="BI6" s="939"/>
      <c r="BJ6" s="939"/>
      <c r="BK6" s="939"/>
      <c r="BL6" s="939"/>
      <c r="BM6" s="939"/>
      <c r="BN6" s="939"/>
      <c r="BO6" s="939"/>
      <c r="BP6" s="939"/>
      <c r="BQ6" s="939"/>
      <c r="BR6" s="939"/>
      <c r="BS6" s="939"/>
      <c r="BT6" s="939"/>
      <c r="BU6" s="939"/>
      <c r="BV6" s="939"/>
      <c r="BW6" s="939"/>
      <c r="BX6" s="939"/>
      <c r="BY6" s="939"/>
      <c r="BZ6" s="939"/>
      <c r="CA6" s="939"/>
      <c r="CB6" s="939"/>
      <c r="CC6" s="939"/>
      <c r="CD6" s="939"/>
      <c r="CE6" s="939"/>
      <c r="CF6" s="939"/>
      <c r="CG6" s="939"/>
      <c r="CH6" s="939"/>
      <c r="CI6" s="939"/>
      <c r="CJ6" s="939"/>
      <c r="CK6" s="939"/>
      <c r="CL6" s="939"/>
      <c r="CM6" s="939"/>
      <c r="CN6" s="939"/>
      <c r="CO6" s="939"/>
      <c r="CP6" s="939"/>
      <c r="CQ6" s="939"/>
      <c r="CR6" s="939"/>
    </row>
    <row r="7" spans="1:96" ht="12.75" customHeight="1">
      <c r="A7" s="256"/>
      <c r="B7" s="256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BG7" s="939"/>
      <c r="BH7" s="939"/>
      <c r="BI7" s="939"/>
      <c r="BJ7" s="939"/>
      <c r="BK7" s="939"/>
      <c r="BL7" s="939"/>
      <c r="BM7" s="939"/>
      <c r="BN7" s="939"/>
      <c r="BO7" s="939"/>
      <c r="BP7" s="939"/>
      <c r="BQ7" s="939"/>
      <c r="BR7" s="939"/>
      <c r="BS7" s="939"/>
      <c r="BT7" s="939"/>
      <c r="BU7" s="939"/>
      <c r="BV7" s="939"/>
      <c r="BW7" s="939"/>
      <c r="BX7" s="939"/>
      <c r="BY7" s="939"/>
      <c r="BZ7" s="939"/>
      <c r="CA7" s="939"/>
      <c r="CB7" s="939"/>
      <c r="CC7" s="939"/>
      <c r="CD7" s="939"/>
      <c r="CE7" s="939"/>
      <c r="CF7" s="939"/>
      <c r="CG7" s="939"/>
      <c r="CH7" s="939"/>
      <c r="CI7" s="939"/>
      <c r="CJ7" s="939"/>
      <c r="CK7" s="939"/>
      <c r="CL7" s="939"/>
      <c r="CM7" s="939"/>
      <c r="CN7" s="939"/>
      <c r="CO7" s="939"/>
      <c r="CP7" s="939"/>
      <c r="CQ7" s="939"/>
      <c r="CR7" s="939"/>
    </row>
    <row r="8" spans="1:96" ht="12.75" customHeight="1">
      <c r="A8" s="256"/>
      <c r="B8" s="256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BG8" s="939"/>
      <c r="BH8" s="939"/>
      <c r="BI8" s="939"/>
      <c r="BJ8" s="939"/>
      <c r="BK8" s="939"/>
      <c r="BL8" s="939"/>
      <c r="BM8" s="939"/>
      <c r="BN8" s="939"/>
      <c r="BO8" s="939"/>
      <c r="BP8" s="939"/>
      <c r="BQ8" s="939"/>
      <c r="BR8" s="939"/>
      <c r="BS8" s="939"/>
      <c r="BT8" s="939"/>
      <c r="BU8" s="939"/>
      <c r="BV8" s="939"/>
      <c r="BW8" s="939"/>
      <c r="BX8" s="939"/>
      <c r="BY8" s="939"/>
      <c r="BZ8" s="939"/>
      <c r="CA8" s="939"/>
      <c r="CB8" s="939"/>
      <c r="CC8" s="939"/>
      <c r="CD8" s="939"/>
      <c r="CE8" s="939"/>
      <c r="CF8" s="939"/>
      <c r="CG8" s="939"/>
      <c r="CH8" s="939"/>
      <c r="CI8" s="939"/>
      <c r="CJ8" s="939"/>
      <c r="CK8" s="939"/>
      <c r="CL8" s="939"/>
      <c r="CM8" s="939"/>
      <c r="CN8" s="939"/>
      <c r="CO8" s="939"/>
      <c r="CP8" s="939"/>
      <c r="CQ8" s="939"/>
      <c r="CR8" s="939"/>
    </row>
    <row r="9" spans="1:96" ht="12.75">
      <c r="A9" s="256"/>
      <c r="B9" s="256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BG9" s="939"/>
      <c r="BH9" s="939"/>
      <c r="BI9" s="939"/>
      <c r="BJ9" s="939"/>
      <c r="BK9" s="939"/>
      <c r="BL9" s="939"/>
      <c r="BM9" s="939"/>
      <c r="BN9" s="939"/>
      <c r="BO9" s="939"/>
      <c r="BP9" s="939"/>
      <c r="BQ9" s="939"/>
      <c r="BR9" s="939"/>
      <c r="BS9" s="939"/>
      <c r="BT9" s="939"/>
      <c r="BU9" s="939"/>
      <c r="BV9" s="939"/>
      <c r="BW9" s="939"/>
      <c r="BX9" s="939"/>
      <c r="BY9" s="939"/>
      <c r="BZ9" s="939"/>
      <c r="CA9" s="939"/>
      <c r="CB9" s="939"/>
      <c r="CC9" s="939"/>
      <c r="CD9" s="939"/>
      <c r="CE9" s="939"/>
      <c r="CF9" s="939"/>
      <c r="CG9" s="939"/>
      <c r="CH9" s="939"/>
      <c r="CI9" s="939"/>
      <c r="CJ9" s="939"/>
      <c r="CK9" s="939"/>
      <c r="CL9" s="939"/>
      <c r="CM9" s="939"/>
      <c r="CN9" s="939"/>
      <c r="CO9" s="939"/>
      <c r="CP9" s="939"/>
      <c r="CQ9" s="939"/>
      <c r="CR9" s="939"/>
    </row>
    <row r="10" spans="1:96" ht="12.75">
      <c r="A10" s="258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BG10" s="939"/>
      <c r="BH10" s="939"/>
      <c r="BI10" s="939"/>
      <c r="BJ10" s="939"/>
      <c r="BK10" s="939"/>
      <c r="BL10" s="939"/>
      <c r="BM10" s="939"/>
      <c r="BN10" s="939"/>
      <c r="BO10" s="939"/>
      <c r="BP10" s="939"/>
      <c r="BQ10" s="939"/>
      <c r="BR10" s="939"/>
      <c r="BS10" s="939"/>
      <c r="BT10" s="939"/>
      <c r="BU10" s="939"/>
      <c r="BV10" s="939"/>
      <c r="BW10" s="939"/>
      <c r="BX10" s="939"/>
      <c r="BY10" s="939"/>
      <c r="BZ10" s="939"/>
      <c r="CA10" s="939"/>
      <c r="CB10" s="939"/>
      <c r="CC10" s="939"/>
      <c r="CD10" s="939"/>
      <c r="CE10" s="939"/>
      <c r="CF10" s="939"/>
      <c r="CG10" s="939"/>
      <c r="CH10" s="939"/>
      <c r="CI10" s="939"/>
      <c r="CJ10" s="939"/>
      <c r="CK10" s="939"/>
      <c r="CL10" s="939"/>
      <c r="CM10" s="939"/>
      <c r="CN10" s="939"/>
      <c r="CO10" s="939"/>
      <c r="CP10" s="939"/>
      <c r="CQ10" s="939"/>
      <c r="CR10" s="939"/>
    </row>
    <row r="11" spans="1:96" ht="12.75">
      <c r="A11" s="258"/>
      <c r="B11" s="259" t="s">
        <v>497</v>
      </c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59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BG11" s="939"/>
      <c r="BH11" s="939"/>
      <c r="BI11" s="939"/>
      <c r="BJ11" s="939"/>
      <c r="BK11" s="939"/>
      <c r="BL11" s="939"/>
      <c r="BM11" s="939"/>
      <c r="BN11" s="939"/>
      <c r="BO11" s="939"/>
      <c r="BP11" s="939"/>
      <c r="BQ11" s="939"/>
      <c r="BR11" s="939"/>
      <c r="BS11" s="939"/>
      <c r="BT11" s="939"/>
      <c r="BU11" s="939"/>
      <c r="BV11" s="939"/>
      <c r="BW11" s="939"/>
      <c r="BX11" s="939"/>
      <c r="BY11" s="939"/>
      <c r="BZ11" s="939"/>
      <c r="CA11" s="939"/>
      <c r="CB11" s="939"/>
      <c r="CC11" s="939"/>
      <c r="CD11" s="939"/>
      <c r="CE11" s="939"/>
      <c r="CF11" s="939"/>
      <c r="CG11" s="939"/>
      <c r="CH11" s="939"/>
      <c r="CI11" s="939"/>
      <c r="CJ11" s="939"/>
      <c r="CK11" s="939"/>
      <c r="CL11" s="939"/>
      <c r="CM11" s="939"/>
      <c r="CN11" s="939"/>
      <c r="CO11" s="939"/>
      <c r="CP11" s="939"/>
      <c r="CQ11" s="939"/>
      <c r="CR11" s="939"/>
    </row>
    <row r="12" spans="3:17" ht="13.5" thickBot="1"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</row>
    <row r="13" spans="1:114" ht="12.75" customHeight="1">
      <c r="A13" s="869" t="str">
        <f>'План УП'!A17</f>
        <v>Код</v>
      </c>
      <c r="B13" s="872" t="str">
        <f>'План УП'!B17</f>
        <v>дисциплин</v>
      </c>
      <c r="C13" s="555">
        <f>'План УП'!C17</f>
        <v>0</v>
      </c>
      <c r="D13" s="452">
        <f>'План УП'!D17</f>
        <v>0</v>
      </c>
      <c r="E13" s="999" t="str">
        <f>'План УП'!E17</f>
        <v>Зачетных единиц</v>
      </c>
      <c r="F13" s="1000"/>
      <c r="G13" s="1000"/>
      <c r="H13" s="1000"/>
      <c r="I13" s="1000"/>
      <c r="J13" s="1000"/>
      <c r="K13" s="1000"/>
      <c r="L13" s="1000"/>
      <c r="M13" s="1000"/>
      <c r="N13" s="1001"/>
      <c r="O13" s="930" t="s">
        <v>351</v>
      </c>
      <c r="P13" s="916"/>
      <c r="Q13" s="916"/>
      <c r="R13" s="916"/>
      <c r="S13" s="916"/>
      <c r="T13" s="916"/>
      <c r="U13" s="916"/>
      <c r="V13" s="916"/>
      <c r="W13" s="916"/>
      <c r="X13" s="916"/>
      <c r="Y13" s="916"/>
      <c r="Z13" s="916"/>
      <c r="AA13" s="916"/>
      <c r="AB13" s="916"/>
      <c r="AC13" s="916"/>
      <c r="AD13" s="916"/>
      <c r="AE13" s="916"/>
      <c r="AF13" s="916"/>
      <c r="AG13" s="916"/>
      <c r="AH13" s="916"/>
      <c r="AI13" s="916"/>
      <c r="AJ13" s="916"/>
      <c r="AK13" s="916"/>
      <c r="AL13" s="916"/>
      <c r="AM13" s="916"/>
      <c r="AN13" s="916"/>
      <c r="AO13" s="916"/>
      <c r="AP13" s="916"/>
      <c r="AQ13" s="916"/>
      <c r="AR13" s="917"/>
      <c r="AS13" s="916" t="s">
        <v>352</v>
      </c>
      <c r="AT13" s="916"/>
      <c r="AU13" s="916"/>
      <c r="AV13" s="916"/>
      <c r="AW13" s="916"/>
      <c r="AX13" s="916"/>
      <c r="AY13" s="916"/>
      <c r="AZ13" s="916"/>
      <c r="BA13" s="916"/>
      <c r="BB13" s="916"/>
      <c r="BC13" s="916"/>
      <c r="BD13" s="916"/>
      <c r="BE13" s="916"/>
      <c r="BF13" s="916"/>
      <c r="BG13" s="916"/>
      <c r="BH13" s="916"/>
      <c r="BI13" s="916"/>
      <c r="BJ13" s="916"/>
      <c r="BK13" s="916"/>
      <c r="BL13" s="916"/>
      <c r="BM13" s="916"/>
      <c r="BN13" s="916"/>
      <c r="BO13" s="916"/>
      <c r="BP13" s="916"/>
      <c r="BQ13" s="916"/>
      <c r="BR13" s="916"/>
      <c r="BS13" s="916"/>
      <c r="BT13" s="916"/>
      <c r="BU13" s="916"/>
      <c r="BV13" s="916"/>
      <c r="BW13" s="916"/>
      <c r="BX13" s="916"/>
      <c r="BY13" s="916"/>
      <c r="BZ13" s="916"/>
      <c r="CA13" s="916"/>
      <c r="CB13" s="916"/>
      <c r="CC13" s="916"/>
      <c r="CD13" s="916"/>
      <c r="CE13" s="916"/>
      <c r="CF13" s="916"/>
      <c r="CG13" s="916"/>
      <c r="CH13" s="916"/>
      <c r="CI13" s="916"/>
      <c r="CJ13" s="916"/>
      <c r="CK13" s="916"/>
      <c r="CL13" s="916"/>
      <c r="CM13" s="916"/>
      <c r="CN13" s="916"/>
      <c r="CO13" s="916"/>
      <c r="CP13" s="916"/>
      <c r="CQ13" s="916"/>
      <c r="CR13" s="916"/>
      <c r="CS13" s="916"/>
      <c r="CT13" s="916"/>
      <c r="CU13" s="916"/>
      <c r="CV13" s="916"/>
      <c r="CW13" s="916"/>
      <c r="CX13" s="916"/>
      <c r="CY13" s="916"/>
      <c r="CZ13" s="916"/>
      <c r="DA13" s="916"/>
      <c r="DB13" s="916"/>
      <c r="DC13" s="916"/>
      <c r="DD13" s="916"/>
      <c r="DE13" s="916"/>
      <c r="DF13" s="916"/>
      <c r="DG13" s="916"/>
      <c r="DH13" s="916"/>
      <c r="DI13" s="916"/>
      <c r="DJ13" s="917"/>
    </row>
    <row r="14" spans="1:114" ht="12.75">
      <c r="A14" s="870"/>
      <c r="B14" s="873"/>
      <c r="C14" s="556">
        <f>'План УП'!C18</f>
        <v>0</v>
      </c>
      <c r="D14" s="456">
        <f>'План УП'!D18</f>
        <v>0</v>
      </c>
      <c r="E14" s="1002"/>
      <c r="F14" s="1003"/>
      <c r="G14" s="1003"/>
      <c r="H14" s="1003"/>
      <c r="I14" s="1003"/>
      <c r="J14" s="1003"/>
      <c r="K14" s="1003"/>
      <c r="L14" s="1003"/>
      <c r="M14" s="1003"/>
      <c r="N14" s="1004"/>
      <c r="O14" s="931"/>
      <c r="P14" s="918"/>
      <c r="Q14" s="918"/>
      <c r="R14" s="918"/>
      <c r="S14" s="918"/>
      <c r="T14" s="918"/>
      <c r="U14" s="918"/>
      <c r="V14" s="918"/>
      <c r="W14" s="918"/>
      <c r="X14" s="918"/>
      <c r="Y14" s="918"/>
      <c r="Z14" s="918"/>
      <c r="AA14" s="918"/>
      <c r="AB14" s="918"/>
      <c r="AC14" s="918"/>
      <c r="AD14" s="918"/>
      <c r="AE14" s="918"/>
      <c r="AF14" s="918"/>
      <c r="AG14" s="918"/>
      <c r="AH14" s="918"/>
      <c r="AI14" s="918"/>
      <c r="AJ14" s="918"/>
      <c r="AK14" s="918"/>
      <c r="AL14" s="918"/>
      <c r="AM14" s="918"/>
      <c r="AN14" s="918"/>
      <c r="AO14" s="918"/>
      <c r="AP14" s="918"/>
      <c r="AQ14" s="918"/>
      <c r="AR14" s="919"/>
      <c r="AS14" s="918"/>
      <c r="AT14" s="918"/>
      <c r="AU14" s="918"/>
      <c r="AV14" s="918"/>
      <c r="AW14" s="918"/>
      <c r="AX14" s="918"/>
      <c r="AY14" s="918"/>
      <c r="AZ14" s="918"/>
      <c r="BA14" s="918"/>
      <c r="BB14" s="918"/>
      <c r="BC14" s="918"/>
      <c r="BD14" s="918"/>
      <c r="BE14" s="918"/>
      <c r="BF14" s="918"/>
      <c r="BG14" s="918"/>
      <c r="BH14" s="918"/>
      <c r="BI14" s="918"/>
      <c r="BJ14" s="918"/>
      <c r="BK14" s="918"/>
      <c r="BL14" s="918"/>
      <c r="BM14" s="918"/>
      <c r="BN14" s="918"/>
      <c r="BO14" s="918"/>
      <c r="BP14" s="918"/>
      <c r="BQ14" s="918"/>
      <c r="BR14" s="918"/>
      <c r="BS14" s="918"/>
      <c r="BT14" s="918"/>
      <c r="BU14" s="918"/>
      <c r="BV14" s="918"/>
      <c r="BW14" s="918"/>
      <c r="BX14" s="918"/>
      <c r="BY14" s="918"/>
      <c r="BZ14" s="918"/>
      <c r="CA14" s="918"/>
      <c r="CB14" s="918"/>
      <c r="CC14" s="918"/>
      <c r="CD14" s="918"/>
      <c r="CE14" s="918"/>
      <c r="CF14" s="918"/>
      <c r="CG14" s="918"/>
      <c r="CH14" s="918"/>
      <c r="CI14" s="918"/>
      <c r="CJ14" s="918"/>
      <c r="CK14" s="918"/>
      <c r="CL14" s="918"/>
      <c r="CM14" s="918"/>
      <c r="CN14" s="918"/>
      <c r="CO14" s="918"/>
      <c r="CP14" s="918"/>
      <c r="CQ14" s="918"/>
      <c r="CR14" s="918"/>
      <c r="CS14" s="918"/>
      <c r="CT14" s="918"/>
      <c r="CU14" s="918"/>
      <c r="CV14" s="918"/>
      <c r="CW14" s="918"/>
      <c r="CX14" s="918"/>
      <c r="CY14" s="918"/>
      <c r="CZ14" s="918"/>
      <c r="DA14" s="918"/>
      <c r="DB14" s="918"/>
      <c r="DC14" s="918"/>
      <c r="DD14" s="918"/>
      <c r="DE14" s="918"/>
      <c r="DF14" s="918"/>
      <c r="DG14" s="918"/>
      <c r="DH14" s="918"/>
      <c r="DI14" s="918"/>
      <c r="DJ14" s="919"/>
    </row>
    <row r="15" spans="1:114" ht="12.75">
      <c r="A15" s="870"/>
      <c r="B15" s="873"/>
      <c r="C15" s="458">
        <f>'План УП'!C19</f>
        <v>0</v>
      </c>
      <c r="D15" s="459">
        <f>'План УП'!D19</f>
        <v>0</v>
      </c>
      <c r="E15" s="1005"/>
      <c r="F15" s="1006"/>
      <c r="G15" s="1006"/>
      <c r="H15" s="1006"/>
      <c r="I15" s="1006"/>
      <c r="J15" s="1006"/>
      <c r="K15" s="1006"/>
      <c r="L15" s="1006"/>
      <c r="M15" s="1006"/>
      <c r="N15" s="1007"/>
      <c r="O15" s="932"/>
      <c r="P15" s="920"/>
      <c r="Q15" s="920"/>
      <c r="R15" s="920"/>
      <c r="S15" s="920"/>
      <c r="T15" s="920"/>
      <c r="U15" s="920"/>
      <c r="V15" s="920"/>
      <c r="W15" s="920"/>
      <c r="X15" s="920"/>
      <c r="Y15" s="920"/>
      <c r="Z15" s="920"/>
      <c r="AA15" s="920"/>
      <c r="AB15" s="920"/>
      <c r="AC15" s="920"/>
      <c r="AD15" s="920"/>
      <c r="AE15" s="920"/>
      <c r="AF15" s="920"/>
      <c r="AG15" s="920"/>
      <c r="AH15" s="920"/>
      <c r="AI15" s="920"/>
      <c r="AJ15" s="920"/>
      <c r="AK15" s="920"/>
      <c r="AL15" s="920"/>
      <c r="AM15" s="920"/>
      <c r="AN15" s="920"/>
      <c r="AO15" s="920"/>
      <c r="AP15" s="920"/>
      <c r="AQ15" s="920"/>
      <c r="AR15" s="921"/>
      <c r="AS15" s="920"/>
      <c r="AT15" s="920"/>
      <c r="AU15" s="920"/>
      <c r="AV15" s="920"/>
      <c r="AW15" s="920"/>
      <c r="AX15" s="920"/>
      <c r="AY15" s="920"/>
      <c r="AZ15" s="920"/>
      <c r="BA15" s="920"/>
      <c r="BB15" s="920"/>
      <c r="BC15" s="920"/>
      <c r="BD15" s="920"/>
      <c r="BE15" s="920"/>
      <c r="BF15" s="920"/>
      <c r="BG15" s="920"/>
      <c r="BH15" s="920"/>
      <c r="BI15" s="920"/>
      <c r="BJ15" s="920"/>
      <c r="BK15" s="920"/>
      <c r="BL15" s="920"/>
      <c r="BM15" s="920"/>
      <c r="BN15" s="920"/>
      <c r="BO15" s="920"/>
      <c r="BP15" s="920"/>
      <c r="BQ15" s="920"/>
      <c r="BR15" s="920"/>
      <c r="BS15" s="920"/>
      <c r="BT15" s="920"/>
      <c r="BU15" s="920"/>
      <c r="BV15" s="920"/>
      <c r="BW15" s="920"/>
      <c r="BX15" s="920"/>
      <c r="BY15" s="920"/>
      <c r="BZ15" s="920"/>
      <c r="CA15" s="920"/>
      <c r="CB15" s="920"/>
      <c r="CC15" s="920"/>
      <c r="CD15" s="920"/>
      <c r="CE15" s="920"/>
      <c r="CF15" s="920"/>
      <c r="CG15" s="920"/>
      <c r="CH15" s="920"/>
      <c r="CI15" s="920"/>
      <c r="CJ15" s="920"/>
      <c r="CK15" s="920"/>
      <c r="CL15" s="920"/>
      <c r="CM15" s="920"/>
      <c r="CN15" s="920"/>
      <c r="CO15" s="920"/>
      <c r="CP15" s="920"/>
      <c r="CQ15" s="920"/>
      <c r="CR15" s="920"/>
      <c r="CS15" s="920"/>
      <c r="CT15" s="920"/>
      <c r="CU15" s="920"/>
      <c r="CV15" s="920"/>
      <c r="CW15" s="920"/>
      <c r="CX15" s="920"/>
      <c r="CY15" s="920"/>
      <c r="CZ15" s="920"/>
      <c r="DA15" s="920"/>
      <c r="DB15" s="920"/>
      <c r="DC15" s="920"/>
      <c r="DD15" s="920"/>
      <c r="DE15" s="920"/>
      <c r="DF15" s="920"/>
      <c r="DG15" s="920"/>
      <c r="DH15" s="920"/>
      <c r="DI15" s="920"/>
      <c r="DJ15" s="921"/>
    </row>
    <row r="16" spans="1:114" ht="12.75" customHeight="1">
      <c r="A16" s="871"/>
      <c r="B16" s="874"/>
      <c r="C16" s="557">
        <f>'План УП'!C20</f>
        <v>0</v>
      </c>
      <c r="D16" s="456">
        <f>'План УП'!D20</f>
        <v>0</v>
      </c>
      <c r="E16" s="936" t="str">
        <f>'План УП'!E20</f>
        <v>ПЛАН</v>
      </c>
      <c r="F16" s="927" t="str">
        <f>'План УП'!F20</f>
        <v>ФАКТ</v>
      </c>
      <c r="G16" s="1008" t="str">
        <f>'План УП'!G20</f>
        <v>семестры</v>
      </c>
      <c r="H16" s="1009"/>
      <c r="I16" s="1009"/>
      <c r="J16" s="1009"/>
      <c r="K16" s="1009"/>
      <c r="L16" s="1009"/>
      <c r="M16" s="1009"/>
      <c r="N16" s="1010"/>
      <c r="O16" s="922" t="s">
        <v>397</v>
      </c>
      <c r="P16" s="913" t="s">
        <v>398</v>
      </c>
      <c r="Q16" s="913" t="s">
        <v>399</v>
      </c>
      <c r="R16" s="913" t="s">
        <v>401</v>
      </c>
      <c r="S16" s="913" t="s">
        <v>400</v>
      </c>
      <c r="T16" s="913" t="s">
        <v>402</v>
      </c>
      <c r="U16" s="913" t="s">
        <v>404</v>
      </c>
      <c r="V16" s="913" t="s">
        <v>403</v>
      </c>
      <c r="W16" s="913" t="s">
        <v>405</v>
      </c>
      <c r="X16" s="913" t="s">
        <v>406</v>
      </c>
      <c r="Y16" s="913" t="s">
        <v>407</v>
      </c>
      <c r="Z16" s="913" t="s">
        <v>408</v>
      </c>
      <c r="AA16" s="913" t="s">
        <v>409</v>
      </c>
      <c r="AB16" s="913" t="s">
        <v>410</v>
      </c>
      <c r="AC16" s="913" t="s">
        <v>411</v>
      </c>
      <c r="AD16" s="913" t="s">
        <v>412</v>
      </c>
      <c r="AE16" s="913" t="s">
        <v>413</v>
      </c>
      <c r="AF16" s="913" t="s">
        <v>414</v>
      </c>
      <c r="AG16" s="913" t="s">
        <v>415</v>
      </c>
      <c r="AH16" s="913" t="s">
        <v>416</v>
      </c>
      <c r="AI16" s="913" t="s">
        <v>417</v>
      </c>
      <c r="AJ16" s="913" t="s">
        <v>418</v>
      </c>
      <c r="AK16" s="913" t="s">
        <v>419</v>
      </c>
      <c r="AL16" s="913" t="s">
        <v>420</v>
      </c>
      <c r="AM16" s="913" t="s">
        <v>421</v>
      </c>
      <c r="AN16" s="913" t="s">
        <v>422</v>
      </c>
      <c r="AO16" s="913" t="s">
        <v>423</v>
      </c>
      <c r="AP16" s="913" t="s">
        <v>424</v>
      </c>
      <c r="AQ16" s="913" t="s">
        <v>425</v>
      </c>
      <c r="AR16" s="933" t="s">
        <v>426</v>
      </c>
      <c r="AS16" s="922" t="s">
        <v>427</v>
      </c>
      <c r="AT16" s="913" t="s">
        <v>428</v>
      </c>
      <c r="AU16" s="913" t="s">
        <v>429</v>
      </c>
      <c r="AV16" s="913" t="s">
        <v>430</v>
      </c>
      <c r="AW16" s="913" t="s">
        <v>431</v>
      </c>
      <c r="AX16" s="913" t="s">
        <v>432</v>
      </c>
      <c r="AY16" s="913" t="s">
        <v>433</v>
      </c>
      <c r="AZ16" s="913" t="s">
        <v>434</v>
      </c>
      <c r="BA16" s="913" t="s">
        <v>435</v>
      </c>
      <c r="BB16" s="913" t="s">
        <v>436</v>
      </c>
      <c r="BC16" s="913" t="s">
        <v>437</v>
      </c>
      <c r="BD16" s="913" t="s">
        <v>438</v>
      </c>
      <c r="BE16" s="913" t="s">
        <v>439</v>
      </c>
      <c r="BF16" s="913" t="s">
        <v>440</v>
      </c>
      <c r="BG16" s="913" t="s">
        <v>441</v>
      </c>
      <c r="BH16" s="913" t="s">
        <v>442</v>
      </c>
      <c r="BI16" s="913" t="s">
        <v>443</v>
      </c>
      <c r="BJ16" s="913" t="s">
        <v>444</v>
      </c>
      <c r="BK16" s="913" t="s">
        <v>445</v>
      </c>
      <c r="BL16" s="913" t="s">
        <v>446</v>
      </c>
      <c r="BM16" s="913" t="s">
        <v>447</v>
      </c>
      <c r="BN16" s="913" t="s">
        <v>448</v>
      </c>
      <c r="BO16" s="913" t="s">
        <v>449</v>
      </c>
      <c r="BP16" s="913" t="s">
        <v>450</v>
      </c>
      <c r="BQ16" s="913" t="s">
        <v>451</v>
      </c>
      <c r="BR16" s="913" t="s">
        <v>452</v>
      </c>
      <c r="BS16" s="913" t="s">
        <v>453</v>
      </c>
      <c r="BT16" s="913" t="s">
        <v>454</v>
      </c>
      <c r="BU16" s="913" t="s">
        <v>455</v>
      </c>
      <c r="BV16" s="913" t="s">
        <v>456</v>
      </c>
      <c r="BW16" s="913" t="s">
        <v>457</v>
      </c>
      <c r="BX16" s="913" t="s">
        <v>458</v>
      </c>
      <c r="BY16" s="913" t="s">
        <v>459</v>
      </c>
      <c r="BZ16" s="913" t="s">
        <v>460</v>
      </c>
      <c r="CA16" s="913" t="s">
        <v>461</v>
      </c>
      <c r="CB16" s="913" t="s">
        <v>462</v>
      </c>
      <c r="CC16" s="913" t="s">
        <v>463</v>
      </c>
      <c r="CD16" s="913" t="s">
        <v>464</v>
      </c>
      <c r="CE16" s="913" t="s">
        <v>465</v>
      </c>
      <c r="CF16" s="913" t="s">
        <v>466</v>
      </c>
      <c r="CG16" s="913" t="s">
        <v>467</v>
      </c>
      <c r="CH16" s="913" t="s">
        <v>468</v>
      </c>
      <c r="CI16" s="913" t="s">
        <v>469</v>
      </c>
      <c r="CJ16" s="913" t="s">
        <v>470</v>
      </c>
      <c r="CK16" s="913" t="s">
        <v>471</v>
      </c>
      <c r="CL16" s="913" t="s">
        <v>472</v>
      </c>
      <c r="CM16" s="913" t="s">
        <v>473</v>
      </c>
      <c r="CN16" s="913" t="s">
        <v>474</v>
      </c>
      <c r="CO16" s="913" t="s">
        <v>475</v>
      </c>
      <c r="CP16" s="913" t="s">
        <v>476</v>
      </c>
      <c r="CQ16" s="913" t="s">
        <v>477</v>
      </c>
      <c r="CR16" s="913" t="s">
        <v>478</v>
      </c>
      <c r="CS16" s="913" t="s">
        <v>479</v>
      </c>
      <c r="CT16" s="913" t="s">
        <v>480</v>
      </c>
      <c r="CU16" s="913" t="s">
        <v>481</v>
      </c>
      <c r="CV16" s="913" t="s">
        <v>482</v>
      </c>
      <c r="CW16" s="913" t="s">
        <v>483</v>
      </c>
      <c r="CX16" s="913" t="s">
        <v>484</v>
      </c>
      <c r="CY16" s="913" t="s">
        <v>485</v>
      </c>
      <c r="CZ16" s="913" t="s">
        <v>486</v>
      </c>
      <c r="DA16" s="913" t="s">
        <v>487</v>
      </c>
      <c r="DB16" s="913" t="s">
        <v>488</v>
      </c>
      <c r="DC16" s="913" t="s">
        <v>489</v>
      </c>
      <c r="DD16" s="913" t="s">
        <v>490</v>
      </c>
      <c r="DE16" s="913" t="s">
        <v>491</v>
      </c>
      <c r="DF16" s="913" t="s">
        <v>492</v>
      </c>
      <c r="DG16" s="913" t="s">
        <v>493</v>
      </c>
      <c r="DH16" s="913" t="s">
        <v>494</v>
      </c>
      <c r="DI16" s="913" t="s">
        <v>495</v>
      </c>
      <c r="DJ16" s="933" t="s">
        <v>496</v>
      </c>
    </row>
    <row r="17" spans="1:114" ht="12.75" customHeight="1">
      <c r="A17" s="880" t="str">
        <f>'План УП'!A21</f>
        <v>№ п/п</v>
      </c>
      <c r="B17" s="881"/>
      <c r="C17" s="557" t="str">
        <f>'План УП'!C21</f>
        <v>Наименование дисциплины</v>
      </c>
      <c r="D17" s="456" t="str">
        <f>'План УП'!D21</f>
        <v>Кафедра</v>
      </c>
      <c r="E17" s="937"/>
      <c r="F17" s="928"/>
      <c r="G17" s="558">
        <f>'План УП'!G21</f>
        <v>1</v>
      </c>
      <c r="H17" s="558">
        <f>'План УП'!H21</f>
        <v>2</v>
      </c>
      <c r="I17" s="558">
        <f>'План УП'!I21</f>
        <v>3</v>
      </c>
      <c r="J17" s="558">
        <f>'План УП'!J21</f>
        <v>4</v>
      </c>
      <c r="K17" s="558">
        <f>'План УП'!K21</f>
        <v>5</v>
      </c>
      <c r="L17" s="558">
        <f>'План УП'!L21</f>
        <v>6</v>
      </c>
      <c r="M17" s="558">
        <f>'План УП'!M21</f>
        <v>7</v>
      </c>
      <c r="N17" s="558">
        <f>'План УП'!N21</f>
        <v>8</v>
      </c>
      <c r="O17" s="923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14"/>
      <c r="AK17" s="914"/>
      <c r="AL17" s="914"/>
      <c r="AM17" s="914"/>
      <c r="AN17" s="914"/>
      <c r="AO17" s="914"/>
      <c r="AP17" s="914"/>
      <c r="AQ17" s="914"/>
      <c r="AR17" s="934"/>
      <c r="AS17" s="923"/>
      <c r="AT17" s="914"/>
      <c r="AU17" s="914"/>
      <c r="AV17" s="914"/>
      <c r="AW17" s="914"/>
      <c r="AX17" s="914"/>
      <c r="AY17" s="914"/>
      <c r="AZ17" s="914"/>
      <c r="BA17" s="914"/>
      <c r="BB17" s="914"/>
      <c r="BC17" s="914"/>
      <c r="BD17" s="914"/>
      <c r="BE17" s="914"/>
      <c r="BF17" s="914"/>
      <c r="BG17" s="914"/>
      <c r="BH17" s="914"/>
      <c r="BI17" s="914"/>
      <c r="BJ17" s="914"/>
      <c r="BK17" s="914"/>
      <c r="BL17" s="914"/>
      <c r="BM17" s="914"/>
      <c r="BN17" s="914"/>
      <c r="BO17" s="914"/>
      <c r="BP17" s="914"/>
      <c r="BQ17" s="914"/>
      <c r="BR17" s="914"/>
      <c r="BS17" s="914"/>
      <c r="BT17" s="914"/>
      <c r="BU17" s="914"/>
      <c r="BV17" s="914"/>
      <c r="BW17" s="914"/>
      <c r="BX17" s="914"/>
      <c r="BY17" s="914"/>
      <c r="BZ17" s="914"/>
      <c r="CA17" s="914"/>
      <c r="CB17" s="914"/>
      <c r="CC17" s="914"/>
      <c r="CD17" s="914"/>
      <c r="CE17" s="914"/>
      <c r="CF17" s="914"/>
      <c r="CG17" s="914"/>
      <c r="CH17" s="914"/>
      <c r="CI17" s="914"/>
      <c r="CJ17" s="914"/>
      <c r="CK17" s="914"/>
      <c r="CL17" s="914"/>
      <c r="CM17" s="914"/>
      <c r="CN17" s="914"/>
      <c r="CO17" s="914"/>
      <c r="CP17" s="914"/>
      <c r="CQ17" s="914"/>
      <c r="CR17" s="914"/>
      <c r="CS17" s="914"/>
      <c r="CT17" s="914"/>
      <c r="CU17" s="914"/>
      <c r="CV17" s="914"/>
      <c r="CW17" s="914"/>
      <c r="CX17" s="914"/>
      <c r="CY17" s="914"/>
      <c r="CZ17" s="914"/>
      <c r="DA17" s="914"/>
      <c r="DB17" s="914"/>
      <c r="DC17" s="914"/>
      <c r="DD17" s="914"/>
      <c r="DE17" s="914"/>
      <c r="DF17" s="914"/>
      <c r="DG17" s="914"/>
      <c r="DH17" s="914"/>
      <c r="DI17" s="914"/>
      <c r="DJ17" s="934"/>
    </row>
    <row r="18" spans="1:114" ht="24.75" customHeight="1" thickBot="1">
      <c r="A18" s="466">
        <f>'План УП'!A22</f>
        <v>0</v>
      </c>
      <c r="B18" s="467">
        <f>'План УП'!B22</f>
        <v>0</v>
      </c>
      <c r="C18" s="557">
        <f>'План УП'!C22</f>
        <v>0</v>
      </c>
      <c r="D18" s="456">
        <f>'План УП'!D22</f>
        <v>0</v>
      </c>
      <c r="E18" s="938"/>
      <c r="F18" s="929"/>
      <c r="G18" s="559">
        <f>'План УП'!G22</f>
        <v>36</v>
      </c>
      <c r="H18" s="559">
        <f>'План УП'!H22</f>
        <v>39</v>
      </c>
      <c r="I18" s="559">
        <f>'План УП'!I22</f>
        <v>36</v>
      </c>
      <c r="J18" s="559">
        <f>'План УП'!J22</f>
        <v>41</v>
      </c>
      <c r="K18" s="559">
        <f>'План УП'!K22</f>
        <v>36</v>
      </c>
      <c r="L18" s="559">
        <f>'План УП'!L22</f>
        <v>40</v>
      </c>
      <c r="M18" s="559">
        <f>'План УП'!M22</f>
        <v>12</v>
      </c>
      <c r="N18" s="559">
        <f>'План УП'!N22</f>
        <v>0</v>
      </c>
      <c r="O18" s="924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5"/>
      <c r="AL18" s="915"/>
      <c r="AM18" s="915"/>
      <c r="AN18" s="915"/>
      <c r="AO18" s="915"/>
      <c r="AP18" s="915"/>
      <c r="AQ18" s="915"/>
      <c r="AR18" s="935"/>
      <c r="AS18" s="924"/>
      <c r="AT18" s="915"/>
      <c r="AU18" s="915"/>
      <c r="AV18" s="915"/>
      <c r="AW18" s="915"/>
      <c r="AX18" s="915"/>
      <c r="AY18" s="915"/>
      <c r="AZ18" s="915"/>
      <c r="BA18" s="915"/>
      <c r="BB18" s="915"/>
      <c r="BC18" s="915"/>
      <c r="BD18" s="915"/>
      <c r="BE18" s="915"/>
      <c r="BF18" s="915"/>
      <c r="BG18" s="915"/>
      <c r="BH18" s="915"/>
      <c r="BI18" s="915"/>
      <c r="BJ18" s="915"/>
      <c r="BK18" s="915"/>
      <c r="BL18" s="915"/>
      <c r="BM18" s="915"/>
      <c r="BN18" s="915"/>
      <c r="BO18" s="915"/>
      <c r="BP18" s="915"/>
      <c r="BQ18" s="915"/>
      <c r="BR18" s="915"/>
      <c r="BS18" s="915"/>
      <c r="BT18" s="915"/>
      <c r="BU18" s="915"/>
      <c r="BV18" s="915"/>
      <c r="BW18" s="915"/>
      <c r="BX18" s="915"/>
      <c r="BY18" s="915"/>
      <c r="BZ18" s="915"/>
      <c r="CA18" s="915"/>
      <c r="CB18" s="915"/>
      <c r="CC18" s="915"/>
      <c r="CD18" s="915"/>
      <c r="CE18" s="915"/>
      <c r="CF18" s="915"/>
      <c r="CG18" s="915"/>
      <c r="CH18" s="915"/>
      <c r="CI18" s="915"/>
      <c r="CJ18" s="915"/>
      <c r="CK18" s="915"/>
      <c r="CL18" s="915"/>
      <c r="CM18" s="915"/>
      <c r="CN18" s="915"/>
      <c r="CO18" s="915"/>
      <c r="CP18" s="915"/>
      <c r="CQ18" s="915"/>
      <c r="CR18" s="915"/>
      <c r="CS18" s="915"/>
      <c r="CT18" s="915"/>
      <c r="CU18" s="915"/>
      <c r="CV18" s="915"/>
      <c r="CW18" s="915"/>
      <c r="CX18" s="915"/>
      <c r="CY18" s="915"/>
      <c r="CZ18" s="915"/>
      <c r="DA18" s="915"/>
      <c r="DB18" s="915"/>
      <c r="DC18" s="915"/>
      <c r="DD18" s="915"/>
      <c r="DE18" s="915"/>
      <c r="DF18" s="915"/>
      <c r="DG18" s="915"/>
      <c r="DH18" s="915"/>
      <c r="DI18" s="915"/>
      <c r="DJ18" s="935"/>
    </row>
    <row r="19" spans="1:114" ht="22.5" customHeight="1">
      <c r="A19" s="340" t="str">
        <f>'План УП'!A23</f>
        <v>1.ГСЭ</v>
      </c>
      <c r="B19" s="53">
        <f>'План УП'!B23</f>
        <v>0</v>
      </c>
      <c r="C19" s="389" t="str">
        <f>'План УП'!C23</f>
        <v>1. Гуманитарный, социальный и экономический цикл</v>
      </c>
      <c r="D19" s="261">
        <f>'План УП'!D23</f>
        <v>0</v>
      </c>
      <c r="E19" s="262">
        <f>'План УП'!E23</f>
        <v>0</v>
      </c>
      <c r="F19" s="263">
        <f>'План УП'!F23</f>
        <v>0</v>
      </c>
      <c r="G19" s="264">
        <f>'План УП'!G23</f>
        <v>0</v>
      </c>
      <c r="H19" s="53">
        <f>'План УП'!H23</f>
        <v>0</v>
      </c>
      <c r="I19" s="53">
        <f>'План УП'!I23</f>
        <v>0</v>
      </c>
      <c r="J19" s="53">
        <f>'План УП'!J23</f>
        <v>0</v>
      </c>
      <c r="K19" s="53">
        <f>'План УП'!K23</f>
        <v>0</v>
      </c>
      <c r="L19" s="53">
        <f>'План УП'!L23</f>
        <v>0</v>
      </c>
      <c r="M19" s="53"/>
      <c r="N19" s="53"/>
      <c r="O19" s="265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7"/>
      <c r="AS19" s="268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69"/>
      <c r="DB19" s="269"/>
      <c r="DC19" s="269"/>
      <c r="DD19" s="269"/>
      <c r="DE19" s="269"/>
      <c r="DF19" s="269"/>
      <c r="DG19" s="269"/>
      <c r="DH19" s="269"/>
      <c r="DI19" s="269"/>
      <c r="DJ19" s="270"/>
    </row>
    <row r="20" spans="1:114" ht="12.75">
      <c r="A20" s="560" t="str">
        <f>'План УП'!A24</f>
        <v>1.ГСЭ</v>
      </c>
      <c r="B20" s="500">
        <f>'План УП'!B24</f>
        <v>0</v>
      </c>
      <c r="C20" s="561" t="str">
        <f>'План УП'!C24</f>
        <v>Базовая часть</v>
      </c>
      <c r="D20" s="562">
        <f>'План УП'!D24</f>
        <v>0</v>
      </c>
      <c r="E20" s="563">
        <f>'План УП'!E24</f>
        <v>0</v>
      </c>
      <c r="F20" s="564">
        <f>'План УП'!F24</f>
        <v>0</v>
      </c>
      <c r="G20" s="565">
        <f>'План УП'!G24</f>
        <v>0</v>
      </c>
      <c r="H20" s="566">
        <f>'План УП'!H24</f>
        <v>0</v>
      </c>
      <c r="I20" s="566">
        <f>'План УП'!I24</f>
        <v>0</v>
      </c>
      <c r="J20" s="566">
        <f>'План УП'!J24</f>
        <v>0</v>
      </c>
      <c r="K20" s="566">
        <f>'План УП'!K24</f>
        <v>0</v>
      </c>
      <c r="L20" s="566">
        <f>'План УП'!L24</f>
        <v>0</v>
      </c>
      <c r="M20" s="566"/>
      <c r="N20" s="566"/>
      <c r="O20" s="567"/>
      <c r="P20" s="568"/>
      <c r="Q20" s="568"/>
      <c r="R20" s="568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  <c r="AE20" s="568"/>
      <c r="AF20" s="568"/>
      <c r="AG20" s="568"/>
      <c r="AH20" s="568"/>
      <c r="AI20" s="568"/>
      <c r="AJ20" s="568"/>
      <c r="AK20" s="568"/>
      <c r="AL20" s="568"/>
      <c r="AM20" s="568"/>
      <c r="AN20" s="568"/>
      <c r="AO20" s="568"/>
      <c r="AP20" s="568"/>
      <c r="AQ20" s="568"/>
      <c r="AR20" s="569"/>
      <c r="AS20" s="570"/>
      <c r="AT20" s="571"/>
      <c r="AU20" s="571"/>
      <c r="AV20" s="571"/>
      <c r="AW20" s="571"/>
      <c r="AX20" s="571"/>
      <c r="AY20" s="571"/>
      <c r="AZ20" s="571"/>
      <c r="BA20" s="571"/>
      <c r="BB20" s="571"/>
      <c r="BC20" s="571"/>
      <c r="BD20" s="571"/>
      <c r="BE20" s="571"/>
      <c r="BF20" s="571"/>
      <c r="BG20" s="571"/>
      <c r="BH20" s="571"/>
      <c r="BI20" s="571"/>
      <c r="BJ20" s="571"/>
      <c r="BK20" s="571"/>
      <c r="BL20" s="571"/>
      <c r="BM20" s="571"/>
      <c r="BN20" s="571"/>
      <c r="BO20" s="571"/>
      <c r="BP20" s="571"/>
      <c r="BQ20" s="571"/>
      <c r="BR20" s="571"/>
      <c r="BS20" s="571"/>
      <c r="BT20" s="571"/>
      <c r="BU20" s="571"/>
      <c r="BV20" s="571"/>
      <c r="BW20" s="571"/>
      <c r="BX20" s="571"/>
      <c r="BY20" s="571"/>
      <c r="BZ20" s="571"/>
      <c r="CA20" s="571"/>
      <c r="CB20" s="571"/>
      <c r="CC20" s="571"/>
      <c r="CD20" s="571"/>
      <c r="CE20" s="571"/>
      <c r="CF20" s="571"/>
      <c r="CG20" s="571"/>
      <c r="CH20" s="571"/>
      <c r="CI20" s="571"/>
      <c r="CJ20" s="571"/>
      <c r="CK20" s="571"/>
      <c r="CL20" s="571"/>
      <c r="CM20" s="571"/>
      <c r="CN20" s="571"/>
      <c r="CO20" s="571"/>
      <c r="CP20" s="571"/>
      <c r="CQ20" s="571"/>
      <c r="CR20" s="571"/>
      <c r="CS20" s="571"/>
      <c r="CT20" s="571"/>
      <c r="CU20" s="571"/>
      <c r="CV20" s="571"/>
      <c r="CW20" s="571"/>
      <c r="CX20" s="571"/>
      <c r="CY20" s="571"/>
      <c r="CZ20" s="571"/>
      <c r="DA20" s="571"/>
      <c r="DB20" s="571"/>
      <c r="DC20" s="571"/>
      <c r="DD20" s="571"/>
      <c r="DE20" s="571"/>
      <c r="DF20" s="571"/>
      <c r="DG20" s="571"/>
      <c r="DH20" s="571"/>
      <c r="DI20" s="571"/>
      <c r="DJ20" s="572"/>
    </row>
    <row r="21" spans="1:114" ht="12.75">
      <c r="A21" s="271" t="str">
        <f>'План УП'!A25</f>
        <v>1Б</v>
      </c>
      <c r="B21" s="55">
        <f>'План УП'!B25</f>
        <v>1</v>
      </c>
      <c r="C21" s="338">
        <f>'План УП'!C25</f>
        <v>0</v>
      </c>
      <c r="D21" s="272">
        <f>'План УП'!D25</f>
        <v>0</v>
      </c>
      <c r="E21" s="273">
        <f>'План УП'!E25</f>
        <v>0</v>
      </c>
      <c r="F21" s="274">
        <f>'План УП'!F25</f>
        <v>0</v>
      </c>
      <c r="G21" s="282">
        <f>'План УП'!G25</f>
        <v>0</v>
      </c>
      <c r="H21" s="281">
        <f>'План УП'!H25</f>
        <v>0</v>
      </c>
      <c r="I21" s="281">
        <f>'План УП'!I25</f>
        <v>0</v>
      </c>
      <c r="J21" s="281">
        <f>'План УП'!J25</f>
        <v>0</v>
      </c>
      <c r="K21" s="281">
        <f>'План УП'!K25</f>
        <v>0</v>
      </c>
      <c r="L21" s="281">
        <f>'План УП'!L25</f>
        <v>0</v>
      </c>
      <c r="M21" s="281"/>
      <c r="N21" s="281"/>
      <c r="O21" s="352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>
        <v>0</v>
      </c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4"/>
      <c r="AS21" s="352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53"/>
      <c r="BF21" s="353"/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53"/>
      <c r="CN21" s="353"/>
      <c r="CO21" s="353"/>
      <c r="CP21" s="353"/>
      <c r="CQ21" s="353"/>
      <c r="CR21" s="353"/>
      <c r="CS21" s="353"/>
      <c r="CT21" s="353"/>
      <c r="CU21" s="353"/>
      <c r="CV21" s="353"/>
      <c r="CW21" s="353"/>
      <c r="CX21" s="353"/>
      <c r="CY21" s="353"/>
      <c r="CZ21" s="353"/>
      <c r="DA21" s="353"/>
      <c r="DB21" s="353"/>
      <c r="DC21" s="353"/>
      <c r="DD21" s="353"/>
      <c r="DE21" s="353"/>
      <c r="DF21" s="353"/>
      <c r="DG21" s="353"/>
      <c r="DH21" s="353"/>
      <c r="DI21" s="353"/>
      <c r="DJ21" s="354"/>
    </row>
    <row r="22" spans="1:114" ht="12.75">
      <c r="A22" s="271" t="str">
        <f>'План УП'!A26</f>
        <v>1Б</v>
      </c>
      <c r="B22" s="55">
        <f>'План УП'!B26</f>
        <v>2</v>
      </c>
      <c r="C22" s="338">
        <f>'План УП'!C26</f>
        <v>0</v>
      </c>
      <c r="D22" s="272">
        <f>'План УП'!D26</f>
        <v>0</v>
      </c>
      <c r="E22" s="273">
        <f>'План УП'!E26</f>
        <v>0</v>
      </c>
      <c r="F22" s="274">
        <f>'План УП'!F26</f>
        <v>0</v>
      </c>
      <c r="G22" s="282">
        <f>'План УП'!G26</f>
        <v>0</v>
      </c>
      <c r="H22" s="281">
        <f>'План УП'!H26</f>
        <v>0</v>
      </c>
      <c r="I22" s="281">
        <f>'План УП'!I26</f>
        <v>0</v>
      </c>
      <c r="J22" s="281">
        <f>'План УП'!J26</f>
        <v>0</v>
      </c>
      <c r="K22" s="281">
        <f>'План УП'!K26</f>
        <v>0</v>
      </c>
      <c r="L22" s="281">
        <f>'План УП'!L26</f>
        <v>0</v>
      </c>
      <c r="M22" s="281"/>
      <c r="N22" s="281"/>
      <c r="O22" s="352"/>
      <c r="P22" s="353"/>
      <c r="Q22" s="353"/>
      <c r="R22" s="353"/>
      <c r="S22" s="353">
        <v>0</v>
      </c>
      <c r="T22" s="353"/>
      <c r="U22" s="353"/>
      <c r="V22" s="353"/>
      <c r="W22" s="353"/>
      <c r="X22" s="353">
        <v>0</v>
      </c>
      <c r="Y22" s="353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4"/>
      <c r="AS22" s="352"/>
      <c r="AT22" s="353"/>
      <c r="AU22" s="353"/>
      <c r="AV22" s="353"/>
      <c r="AW22" s="353">
        <v>0</v>
      </c>
      <c r="AX22" s="353"/>
      <c r="AY22" s="353"/>
      <c r="AZ22" s="353"/>
      <c r="BA22" s="353"/>
      <c r="BB22" s="353"/>
      <c r="BC22" s="353"/>
      <c r="BD22" s="353"/>
      <c r="BE22" s="353"/>
      <c r="BF22" s="353"/>
      <c r="BG22" s="353"/>
      <c r="BH22" s="353"/>
      <c r="BI22" s="353"/>
      <c r="BJ22" s="353"/>
      <c r="BK22" s="353"/>
      <c r="BL22" s="353"/>
      <c r="BM22" s="353"/>
      <c r="BN22" s="353"/>
      <c r="BO22" s="353"/>
      <c r="BP22" s="353"/>
      <c r="BQ22" s="353"/>
      <c r="BR22" s="353"/>
      <c r="BS22" s="353"/>
      <c r="BT22" s="353"/>
      <c r="BU22" s="353"/>
      <c r="BV22" s="353"/>
      <c r="BW22" s="353"/>
      <c r="BX22" s="353"/>
      <c r="BY22" s="353"/>
      <c r="BZ22" s="353"/>
      <c r="CA22" s="353"/>
      <c r="CB22" s="353"/>
      <c r="CC22" s="353"/>
      <c r="CD22" s="353"/>
      <c r="CE22" s="353"/>
      <c r="CF22" s="353"/>
      <c r="CG22" s="353"/>
      <c r="CH22" s="353"/>
      <c r="CI22" s="353"/>
      <c r="CJ22" s="353"/>
      <c r="CK22" s="353"/>
      <c r="CL22" s="353"/>
      <c r="CM22" s="353"/>
      <c r="CN22" s="353"/>
      <c r="CO22" s="353"/>
      <c r="CP22" s="353"/>
      <c r="CQ22" s="353"/>
      <c r="CR22" s="353"/>
      <c r="CS22" s="353"/>
      <c r="CT22" s="353"/>
      <c r="CU22" s="353"/>
      <c r="CV22" s="353"/>
      <c r="CW22" s="353"/>
      <c r="CX22" s="353"/>
      <c r="CY22" s="353"/>
      <c r="CZ22" s="353"/>
      <c r="DA22" s="353"/>
      <c r="DB22" s="353"/>
      <c r="DC22" s="353"/>
      <c r="DD22" s="353"/>
      <c r="DE22" s="353"/>
      <c r="DF22" s="353"/>
      <c r="DG22" s="353"/>
      <c r="DH22" s="353"/>
      <c r="DI22" s="353"/>
      <c r="DJ22" s="354"/>
    </row>
    <row r="23" spans="1:114" ht="12.75">
      <c r="A23" s="271" t="str">
        <f>'План УП'!A27</f>
        <v>1Б</v>
      </c>
      <c r="B23" s="55">
        <f>'План УП'!B27</f>
        <v>3</v>
      </c>
      <c r="C23" s="338">
        <f>'План УП'!C27</f>
        <v>0</v>
      </c>
      <c r="D23" s="272">
        <f>'План УП'!D27</f>
        <v>0</v>
      </c>
      <c r="E23" s="273">
        <f>'План УП'!E27</f>
        <v>0</v>
      </c>
      <c r="F23" s="274">
        <f>'План УП'!F27</f>
        <v>0</v>
      </c>
      <c r="G23" s="282">
        <f>'План УП'!G27</f>
        <v>0</v>
      </c>
      <c r="H23" s="281">
        <f>'План УП'!H27</f>
        <v>0</v>
      </c>
      <c r="I23" s="281">
        <f>'План УП'!I27</f>
        <v>0</v>
      </c>
      <c r="J23" s="281">
        <f>'План УП'!J27</f>
        <v>0</v>
      </c>
      <c r="K23" s="281">
        <f>'План УП'!K27</f>
        <v>0</v>
      </c>
      <c r="L23" s="281">
        <f>'План УП'!L27</f>
        <v>0</v>
      </c>
      <c r="M23" s="281"/>
      <c r="N23" s="281"/>
      <c r="O23" s="352"/>
      <c r="P23" s="353"/>
      <c r="Q23" s="353"/>
      <c r="R23" s="353"/>
      <c r="S23" s="353">
        <v>0</v>
      </c>
      <c r="T23" s="353"/>
      <c r="U23" s="353"/>
      <c r="V23" s="353"/>
      <c r="W23" s="353"/>
      <c r="X23" s="353"/>
      <c r="Y23" s="353"/>
      <c r="Z23" s="353"/>
      <c r="AA23" s="353">
        <v>0</v>
      </c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4"/>
      <c r="AS23" s="352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53"/>
      <c r="BL23" s="353"/>
      <c r="BM23" s="353"/>
      <c r="BN23" s="353"/>
      <c r="BO23" s="353"/>
      <c r="BP23" s="353"/>
      <c r="BQ23" s="353"/>
      <c r="BR23" s="353"/>
      <c r="BS23" s="353"/>
      <c r="BT23" s="353"/>
      <c r="BU23" s="353"/>
      <c r="BV23" s="353"/>
      <c r="BW23" s="353"/>
      <c r="BX23" s="353"/>
      <c r="BY23" s="353"/>
      <c r="BZ23" s="353"/>
      <c r="CA23" s="353"/>
      <c r="CB23" s="353"/>
      <c r="CC23" s="353"/>
      <c r="CD23" s="353"/>
      <c r="CE23" s="353"/>
      <c r="CF23" s="353"/>
      <c r="CG23" s="353"/>
      <c r="CH23" s="353"/>
      <c r="CI23" s="353"/>
      <c r="CJ23" s="353"/>
      <c r="CK23" s="353"/>
      <c r="CL23" s="353"/>
      <c r="CM23" s="353"/>
      <c r="CN23" s="353"/>
      <c r="CO23" s="353"/>
      <c r="CP23" s="353"/>
      <c r="CQ23" s="353"/>
      <c r="CR23" s="353"/>
      <c r="CS23" s="353"/>
      <c r="CT23" s="353"/>
      <c r="CU23" s="353"/>
      <c r="CV23" s="353"/>
      <c r="CW23" s="353"/>
      <c r="CX23" s="353"/>
      <c r="CY23" s="353"/>
      <c r="CZ23" s="353"/>
      <c r="DA23" s="353"/>
      <c r="DB23" s="353"/>
      <c r="DC23" s="353"/>
      <c r="DD23" s="353"/>
      <c r="DE23" s="353"/>
      <c r="DF23" s="353"/>
      <c r="DG23" s="353"/>
      <c r="DH23" s="353"/>
      <c r="DI23" s="353"/>
      <c r="DJ23" s="354"/>
    </row>
    <row r="24" spans="1:114" ht="12.75">
      <c r="A24" s="271" t="str">
        <f>'План УП'!A28</f>
        <v>1Б</v>
      </c>
      <c r="B24" s="55">
        <f>'План УП'!B28</f>
        <v>4</v>
      </c>
      <c r="C24" s="390">
        <f>'План УП'!C28</f>
        <v>0</v>
      </c>
      <c r="D24" s="272">
        <f>'План УП'!D28</f>
        <v>0</v>
      </c>
      <c r="E24" s="273">
        <f>'План УП'!E28</f>
        <v>0</v>
      </c>
      <c r="F24" s="274">
        <f>'План УП'!F28</f>
        <v>0</v>
      </c>
      <c r="G24" s="282">
        <f>'План УП'!G28</f>
        <v>0</v>
      </c>
      <c r="H24" s="281">
        <f>'План УП'!H28</f>
        <v>0</v>
      </c>
      <c r="I24" s="281">
        <f>'План УП'!I28</f>
        <v>0</v>
      </c>
      <c r="J24" s="281">
        <f>'План УП'!J28</f>
        <v>0</v>
      </c>
      <c r="K24" s="281">
        <f>'План УП'!K28</f>
        <v>0</v>
      </c>
      <c r="L24" s="281">
        <f>'План УП'!L28</f>
        <v>0</v>
      </c>
      <c r="M24" s="281"/>
      <c r="N24" s="281"/>
      <c r="O24" s="352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>
        <v>0</v>
      </c>
      <c r="AB24" s="353"/>
      <c r="AC24" s="353"/>
      <c r="AD24" s="353"/>
      <c r="AE24" s="353"/>
      <c r="AF24" s="353"/>
      <c r="AG24" s="353"/>
      <c r="AH24" s="353"/>
      <c r="AI24" s="353">
        <v>0</v>
      </c>
      <c r="AJ24" s="353"/>
      <c r="AK24" s="353"/>
      <c r="AL24" s="353"/>
      <c r="AM24" s="353"/>
      <c r="AN24" s="353"/>
      <c r="AO24" s="353"/>
      <c r="AP24" s="353"/>
      <c r="AQ24" s="353"/>
      <c r="AR24" s="354"/>
      <c r="AS24" s="352"/>
      <c r="AT24" s="353"/>
      <c r="AU24" s="353"/>
      <c r="AV24" s="353"/>
      <c r="AW24" s="353"/>
      <c r="AX24" s="353"/>
      <c r="AY24" s="353"/>
      <c r="AZ24" s="353"/>
      <c r="BA24" s="353"/>
      <c r="BB24" s="353"/>
      <c r="BC24" s="353"/>
      <c r="BD24" s="353"/>
      <c r="BE24" s="353"/>
      <c r="BF24" s="353"/>
      <c r="BG24" s="353"/>
      <c r="BH24" s="353"/>
      <c r="BI24" s="353"/>
      <c r="BJ24" s="353"/>
      <c r="BK24" s="353"/>
      <c r="BL24" s="353"/>
      <c r="BM24" s="353"/>
      <c r="BN24" s="353"/>
      <c r="BO24" s="353"/>
      <c r="BP24" s="353"/>
      <c r="BQ24" s="353"/>
      <c r="BR24" s="353"/>
      <c r="BS24" s="353"/>
      <c r="BT24" s="353"/>
      <c r="BU24" s="353"/>
      <c r="BV24" s="353"/>
      <c r="BW24" s="353"/>
      <c r="BX24" s="353"/>
      <c r="BY24" s="353"/>
      <c r="BZ24" s="353"/>
      <c r="CA24" s="353"/>
      <c r="CB24" s="353"/>
      <c r="CC24" s="353"/>
      <c r="CD24" s="353"/>
      <c r="CE24" s="353"/>
      <c r="CF24" s="353"/>
      <c r="CG24" s="353"/>
      <c r="CH24" s="353"/>
      <c r="CI24" s="353"/>
      <c r="CJ24" s="353"/>
      <c r="CK24" s="353"/>
      <c r="CL24" s="353"/>
      <c r="CM24" s="353"/>
      <c r="CN24" s="353"/>
      <c r="CO24" s="353"/>
      <c r="CP24" s="353"/>
      <c r="CQ24" s="353"/>
      <c r="CR24" s="353"/>
      <c r="CS24" s="353"/>
      <c r="CT24" s="353"/>
      <c r="CU24" s="353"/>
      <c r="CV24" s="353"/>
      <c r="CW24" s="353"/>
      <c r="CX24" s="353"/>
      <c r="CY24" s="353"/>
      <c r="CZ24" s="353"/>
      <c r="DA24" s="353"/>
      <c r="DB24" s="353"/>
      <c r="DC24" s="353"/>
      <c r="DD24" s="353"/>
      <c r="DE24" s="353"/>
      <c r="DF24" s="353"/>
      <c r="DG24" s="353"/>
      <c r="DH24" s="353"/>
      <c r="DI24" s="353"/>
      <c r="DJ24" s="354"/>
    </row>
    <row r="25" spans="1:114" ht="12.75">
      <c r="A25" s="271" t="str">
        <f>'План УП'!A29</f>
        <v>1Б</v>
      </c>
      <c r="B25" s="55">
        <f>'План УП'!B29</f>
        <v>5</v>
      </c>
      <c r="C25" s="390">
        <f>'План УП'!C29</f>
        <v>0</v>
      </c>
      <c r="D25" s="272">
        <f>'План УП'!D29</f>
        <v>0</v>
      </c>
      <c r="E25" s="273">
        <f>'План УП'!E29</f>
        <v>0</v>
      </c>
      <c r="F25" s="274">
        <f>'План УП'!F29</f>
        <v>0</v>
      </c>
      <c r="G25" s="282">
        <f>'План УП'!G29</f>
        <v>0</v>
      </c>
      <c r="H25" s="281">
        <f>'План УП'!H29</f>
        <v>0</v>
      </c>
      <c r="I25" s="281">
        <f>'План УП'!I29</f>
        <v>0</v>
      </c>
      <c r="J25" s="281">
        <f>'План УП'!J29</f>
        <v>0</v>
      </c>
      <c r="K25" s="281">
        <f>'План УП'!K29</f>
        <v>0</v>
      </c>
      <c r="L25" s="281">
        <f>'План УП'!L29</f>
        <v>0</v>
      </c>
      <c r="M25" s="281"/>
      <c r="N25" s="281"/>
      <c r="O25" s="352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>
        <v>0</v>
      </c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4"/>
      <c r="AS25" s="352"/>
      <c r="AT25" s="353"/>
      <c r="AU25" s="353"/>
      <c r="AV25" s="353"/>
      <c r="AW25" s="353"/>
      <c r="AX25" s="353"/>
      <c r="AY25" s="353"/>
      <c r="AZ25" s="353"/>
      <c r="BA25" s="353"/>
      <c r="BB25" s="353"/>
      <c r="BC25" s="353"/>
      <c r="BD25" s="353"/>
      <c r="BE25" s="353"/>
      <c r="BF25" s="353"/>
      <c r="BG25" s="353"/>
      <c r="BH25" s="353"/>
      <c r="BI25" s="353"/>
      <c r="BJ25" s="353"/>
      <c r="BK25" s="353"/>
      <c r="BL25" s="353"/>
      <c r="BM25" s="353"/>
      <c r="BN25" s="353"/>
      <c r="BO25" s="353"/>
      <c r="BP25" s="353"/>
      <c r="BQ25" s="353"/>
      <c r="BR25" s="353"/>
      <c r="BS25" s="353"/>
      <c r="BT25" s="353"/>
      <c r="BU25" s="353"/>
      <c r="BV25" s="353"/>
      <c r="BW25" s="353"/>
      <c r="BX25" s="353"/>
      <c r="BY25" s="353"/>
      <c r="BZ25" s="353"/>
      <c r="CA25" s="353"/>
      <c r="CB25" s="353"/>
      <c r="CC25" s="353"/>
      <c r="CD25" s="353"/>
      <c r="CE25" s="353"/>
      <c r="CF25" s="353"/>
      <c r="CG25" s="353"/>
      <c r="CH25" s="353"/>
      <c r="CI25" s="353"/>
      <c r="CJ25" s="353"/>
      <c r="CK25" s="353"/>
      <c r="CL25" s="353"/>
      <c r="CM25" s="353"/>
      <c r="CN25" s="353"/>
      <c r="CO25" s="353"/>
      <c r="CP25" s="353"/>
      <c r="CQ25" s="353"/>
      <c r="CR25" s="353"/>
      <c r="CS25" s="353"/>
      <c r="CT25" s="353"/>
      <c r="CU25" s="353"/>
      <c r="CV25" s="353"/>
      <c r="CW25" s="353"/>
      <c r="CX25" s="353"/>
      <c r="CY25" s="353"/>
      <c r="CZ25" s="353"/>
      <c r="DA25" s="353"/>
      <c r="DB25" s="353"/>
      <c r="DC25" s="353"/>
      <c r="DD25" s="353"/>
      <c r="DE25" s="353"/>
      <c r="DF25" s="353"/>
      <c r="DG25" s="353"/>
      <c r="DH25" s="353"/>
      <c r="DI25" s="353"/>
      <c r="DJ25" s="354"/>
    </row>
    <row r="26" spans="1:114" ht="12.75">
      <c r="A26" s="271" t="str">
        <f>'План УП'!A30</f>
        <v>1Б</v>
      </c>
      <c r="B26" s="55">
        <f>'План УП'!B30</f>
        <v>6</v>
      </c>
      <c r="C26" s="338">
        <f>'План УП'!C30</f>
        <v>0</v>
      </c>
      <c r="D26" s="272">
        <f>'План УП'!D30</f>
        <v>0</v>
      </c>
      <c r="E26" s="273">
        <f>'План УП'!E30</f>
        <v>0</v>
      </c>
      <c r="F26" s="274">
        <f>'План УП'!F30</f>
        <v>0</v>
      </c>
      <c r="G26" s="282">
        <f>'План УП'!G30</f>
        <v>0</v>
      </c>
      <c r="H26" s="281">
        <f>'План УП'!H30</f>
        <v>0</v>
      </c>
      <c r="I26" s="281">
        <f>'План УП'!I30</f>
        <v>0</v>
      </c>
      <c r="J26" s="281">
        <f>'План УП'!J30</f>
        <v>0</v>
      </c>
      <c r="K26" s="281">
        <f>'План УП'!K30</f>
        <v>0</v>
      </c>
      <c r="L26" s="281">
        <f>'План УП'!L30</f>
        <v>0</v>
      </c>
      <c r="M26" s="281"/>
      <c r="N26" s="281"/>
      <c r="O26" s="352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>
        <v>0</v>
      </c>
      <c r="AB26" s="353"/>
      <c r="AC26" s="353"/>
      <c r="AD26" s="353"/>
      <c r="AE26" s="353">
        <v>0</v>
      </c>
      <c r="AF26" s="353"/>
      <c r="AG26" s="353"/>
      <c r="AH26" s="353"/>
      <c r="AI26" s="353"/>
      <c r="AJ26" s="353"/>
      <c r="AK26" s="353"/>
      <c r="AL26" s="353"/>
      <c r="AM26" s="353"/>
      <c r="AN26" s="353"/>
      <c r="AO26" s="353"/>
      <c r="AP26" s="353"/>
      <c r="AQ26" s="353"/>
      <c r="AR26" s="354"/>
      <c r="AS26" s="352"/>
      <c r="AT26" s="353"/>
      <c r="AU26" s="353"/>
      <c r="AV26" s="353"/>
      <c r="AW26" s="353"/>
      <c r="AX26" s="353"/>
      <c r="AY26" s="353"/>
      <c r="AZ26" s="353"/>
      <c r="BA26" s="353"/>
      <c r="BB26" s="353"/>
      <c r="BC26" s="353"/>
      <c r="BD26" s="353"/>
      <c r="BE26" s="353"/>
      <c r="BF26" s="353"/>
      <c r="BG26" s="353"/>
      <c r="BH26" s="353"/>
      <c r="BI26" s="353"/>
      <c r="BJ26" s="353"/>
      <c r="BK26" s="353"/>
      <c r="BL26" s="353"/>
      <c r="BM26" s="353"/>
      <c r="BN26" s="353"/>
      <c r="BO26" s="353"/>
      <c r="BP26" s="353"/>
      <c r="BQ26" s="353"/>
      <c r="BR26" s="353"/>
      <c r="BS26" s="353"/>
      <c r="BT26" s="353"/>
      <c r="BU26" s="353"/>
      <c r="BV26" s="353"/>
      <c r="BW26" s="353"/>
      <c r="BX26" s="353"/>
      <c r="BY26" s="353"/>
      <c r="BZ26" s="353"/>
      <c r="CA26" s="353"/>
      <c r="CB26" s="353"/>
      <c r="CC26" s="353"/>
      <c r="CD26" s="353"/>
      <c r="CE26" s="353"/>
      <c r="CF26" s="353"/>
      <c r="CG26" s="353"/>
      <c r="CH26" s="353"/>
      <c r="CI26" s="353"/>
      <c r="CJ26" s="353"/>
      <c r="CK26" s="353"/>
      <c r="CL26" s="353"/>
      <c r="CM26" s="353"/>
      <c r="CN26" s="353"/>
      <c r="CO26" s="353"/>
      <c r="CP26" s="353"/>
      <c r="CQ26" s="353"/>
      <c r="CR26" s="353"/>
      <c r="CS26" s="353"/>
      <c r="CT26" s="353"/>
      <c r="CU26" s="353"/>
      <c r="CV26" s="353"/>
      <c r="CW26" s="353"/>
      <c r="CX26" s="353"/>
      <c r="CY26" s="353"/>
      <c r="CZ26" s="353"/>
      <c r="DA26" s="353"/>
      <c r="DB26" s="353"/>
      <c r="DC26" s="353"/>
      <c r="DD26" s="353"/>
      <c r="DE26" s="353"/>
      <c r="DF26" s="353"/>
      <c r="DG26" s="353"/>
      <c r="DH26" s="353"/>
      <c r="DI26" s="353"/>
      <c r="DJ26" s="354"/>
    </row>
    <row r="27" spans="1:114" ht="12.75">
      <c r="A27" s="271" t="str">
        <f>'План УП'!A31</f>
        <v>1Б</v>
      </c>
      <c r="B27" s="55">
        <f>'План УП'!B31</f>
        <v>7</v>
      </c>
      <c r="C27" s="338">
        <f>'План УП'!C31</f>
        <v>0</v>
      </c>
      <c r="D27" s="272">
        <f>'План УП'!D31</f>
        <v>0</v>
      </c>
      <c r="E27" s="273">
        <f>'План УП'!E31</f>
        <v>0</v>
      </c>
      <c r="F27" s="274">
        <f>'План УП'!F31</f>
        <v>0</v>
      </c>
      <c r="G27" s="282">
        <f>'План УП'!G31</f>
        <v>0</v>
      </c>
      <c r="H27" s="281">
        <f>'План УП'!H31</f>
        <v>0</v>
      </c>
      <c r="I27" s="281">
        <f>'План УП'!I31</f>
        <v>0</v>
      </c>
      <c r="J27" s="281">
        <f>'План УП'!J31</f>
        <v>0</v>
      </c>
      <c r="K27" s="281">
        <f>'План УП'!K31</f>
        <v>0</v>
      </c>
      <c r="L27" s="281">
        <f>'План УП'!L31</f>
        <v>0</v>
      </c>
      <c r="M27" s="281"/>
      <c r="N27" s="281"/>
      <c r="O27" s="352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4"/>
      <c r="AS27" s="352"/>
      <c r="AT27" s="353"/>
      <c r="AU27" s="353"/>
      <c r="AV27" s="353"/>
      <c r="AW27" s="353"/>
      <c r="AX27" s="353"/>
      <c r="AY27" s="353"/>
      <c r="AZ27" s="353"/>
      <c r="BA27" s="353"/>
      <c r="BB27" s="353"/>
      <c r="BC27" s="353"/>
      <c r="BD27" s="353"/>
      <c r="BE27" s="353"/>
      <c r="BF27" s="353"/>
      <c r="BG27" s="353"/>
      <c r="BH27" s="353"/>
      <c r="BI27" s="353"/>
      <c r="BJ27" s="353"/>
      <c r="BK27" s="353"/>
      <c r="BL27" s="353"/>
      <c r="BM27" s="353"/>
      <c r="BN27" s="353"/>
      <c r="BO27" s="353"/>
      <c r="BP27" s="353"/>
      <c r="BQ27" s="353"/>
      <c r="BR27" s="353"/>
      <c r="BS27" s="353"/>
      <c r="BT27" s="353"/>
      <c r="BU27" s="353"/>
      <c r="BV27" s="353"/>
      <c r="BW27" s="353"/>
      <c r="BX27" s="353"/>
      <c r="BY27" s="353"/>
      <c r="BZ27" s="353"/>
      <c r="CA27" s="353"/>
      <c r="CB27" s="353"/>
      <c r="CC27" s="353"/>
      <c r="CD27" s="353"/>
      <c r="CE27" s="353"/>
      <c r="CF27" s="353"/>
      <c r="CG27" s="353"/>
      <c r="CH27" s="353"/>
      <c r="CI27" s="353"/>
      <c r="CJ27" s="353"/>
      <c r="CK27" s="353"/>
      <c r="CL27" s="353"/>
      <c r="CM27" s="353"/>
      <c r="CN27" s="353"/>
      <c r="CO27" s="353"/>
      <c r="CP27" s="353"/>
      <c r="CQ27" s="353"/>
      <c r="CR27" s="353"/>
      <c r="CS27" s="353"/>
      <c r="CT27" s="353"/>
      <c r="CU27" s="353"/>
      <c r="CV27" s="353"/>
      <c r="CW27" s="353"/>
      <c r="CX27" s="353"/>
      <c r="CY27" s="353"/>
      <c r="CZ27" s="353"/>
      <c r="DA27" s="353"/>
      <c r="DB27" s="353"/>
      <c r="DC27" s="353"/>
      <c r="DD27" s="353"/>
      <c r="DE27" s="353"/>
      <c r="DF27" s="353"/>
      <c r="DG27" s="353"/>
      <c r="DH27" s="353"/>
      <c r="DI27" s="353"/>
      <c r="DJ27" s="354"/>
    </row>
    <row r="28" spans="1:114" ht="12.75">
      <c r="A28" s="271" t="str">
        <f>'План УП'!A32</f>
        <v>1Б</v>
      </c>
      <c r="B28" s="55">
        <f>'План УП'!B32</f>
        <v>8</v>
      </c>
      <c r="C28" s="338">
        <f>'План УП'!C32</f>
        <v>0</v>
      </c>
      <c r="D28" s="272">
        <f>'План УП'!D32</f>
        <v>0</v>
      </c>
      <c r="E28" s="273">
        <f>'План УП'!E32</f>
        <v>0</v>
      </c>
      <c r="F28" s="274">
        <f>'План УП'!F32</f>
        <v>0</v>
      </c>
      <c r="G28" s="282">
        <f>'План УП'!G32</f>
        <v>0</v>
      </c>
      <c r="H28" s="281">
        <f>'План УП'!H32</f>
        <v>0</v>
      </c>
      <c r="I28" s="281">
        <f>'План УП'!I32</f>
        <v>0</v>
      </c>
      <c r="J28" s="281">
        <f>'План УП'!J32</f>
        <v>0</v>
      </c>
      <c r="K28" s="281">
        <f>'План УП'!K32</f>
        <v>0</v>
      </c>
      <c r="L28" s="281">
        <f>'План УП'!L32</f>
        <v>0</v>
      </c>
      <c r="M28" s="281"/>
      <c r="N28" s="281"/>
      <c r="O28" s="352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  <c r="AL28" s="353"/>
      <c r="AM28" s="353"/>
      <c r="AN28" s="353"/>
      <c r="AO28" s="353"/>
      <c r="AP28" s="353"/>
      <c r="AQ28" s="353"/>
      <c r="AR28" s="354"/>
      <c r="AS28" s="352"/>
      <c r="AT28" s="353"/>
      <c r="AU28" s="353"/>
      <c r="AV28" s="353"/>
      <c r="AW28" s="353"/>
      <c r="AX28" s="353"/>
      <c r="AY28" s="353"/>
      <c r="AZ28" s="353"/>
      <c r="BA28" s="353"/>
      <c r="BB28" s="353"/>
      <c r="BC28" s="353"/>
      <c r="BD28" s="353"/>
      <c r="BE28" s="353"/>
      <c r="BF28" s="353"/>
      <c r="BG28" s="353"/>
      <c r="BH28" s="353"/>
      <c r="BI28" s="353"/>
      <c r="BJ28" s="353"/>
      <c r="BK28" s="353"/>
      <c r="BL28" s="353"/>
      <c r="BM28" s="353"/>
      <c r="BN28" s="353"/>
      <c r="BO28" s="353"/>
      <c r="BP28" s="353"/>
      <c r="BQ28" s="353"/>
      <c r="BR28" s="353"/>
      <c r="BS28" s="353"/>
      <c r="BT28" s="353"/>
      <c r="BU28" s="353"/>
      <c r="BV28" s="353"/>
      <c r="BW28" s="353"/>
      <c r="BX28" s="353"/>
      <c r="BY28" s="353"/>
      <c r="BZ28" s="353"/>
      <c r="CA28" s="353"/>
      <c r="CB28" s="353"/>
      <c r="CC28" s="353"/>
      <c r="CD28" s="353"/>
      <c r="CE28" s="353"/>
      <c r="CF28" s="353"/>
      <c r="CG28" s="353"/>
      <c r="CH28" s="353"/>
      <c r="CI28" s="353"/>
      <c r="CJ28" s="353"/>
      <c r="CK28" s="353"/>
      <c r="CL28" s="353"/>
      <c r="CM28" s="353"/>
      <c r="CN28" s="353"/>
      <c r="CO28" s="353"/>
      <c r="CP28" s="353"/>
      <c r="CQ28" s="353"/>
      <c r="CR28" s="353"/>
      <c r="CS28" s="353"/>
      <c r="CT28" s="353"/>
      <c r="CU28" s="353"/>
      <c r="CV28" s="353"/>
      <c r="CW28" s="353"/>
      <c r="CX28" s="353"/>
      <c r="CY28" s="353"/>
      <c r="CZ28" s="353"/>
      <c r="DA28" s="353"/>
      <c r="DB28" s="353"/>
      <c r="DC28" s="353"/>
      <c r="DD28" s="353"/>
      <c r="DE28" s="353"/>
      <c r="DF28" s="353"/>
      <c r="DG28" s="353"/>
      <c r="DH28" s="353"/>
      <c r="DI28" s="353"/>
      <c r="DJ28" s="354"/>
    </row>
    <row r="29" spans="1:114" ht="12.75">
      <c r="A29" s="271" t="str">
        <f>'План УП'!A33</f>
        <v>1Б</v>
      </c>
      <c r="B29" s="55">
        <f>'План УП'!B33</f>
        <v>9</v>
      </c>
      <c r="C29" s="338">
        <f>'План УП'!C33</f>
        <v>0</v>
      </c>
      <c r="D29" s="272">
        <f>'План УП'!D33</f>
        <v>0</v>
      </c>
      <c r="E29" s="273">
        <f>'План УП'!E33</f>
        <v>0</v>
      </c>
      <c r="F29" s="274">
        <f>'План УП'!F33</f>
        <v>0</v>
      </c>
      <c r="G29" s="282">
        <f>'План УП'!G33</f>
        <v>0</v>
      </c>
      <c r="H29" s="281">
        <f>'План УП'!H33</f>
        <v>0</v>
      </c>
      <c r="I29" s="281">
        <f>'План УП'!I33</f>
        <v>0</v>
      </c>
      <c r="J29" s="281">
        <f>'План УП'!J33</f>
        <v>0</v>
      </c>
      <c r="K29" s="281">
        <f>'План УП'!K33</f>
        <v>0</v>
      </c>
      <c r="L29" s="281">
        <f>'План УП'!L33</f>
        <v>0</v>
      </c>
      <c r="M29" s="281"/>
      <c r="N29" s="281"/>
      <c r="O29" s="352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353"/>
      <c r="AN29" s="353"/>
      <c r="AO29" s="353"/>
      <c r="AP29" s="353"/>
      <c r="AQ29" s="353"/>
      <c r="AR29" s="354"/>
      <c r="AS29" s="352"/>
      <c r="AT29" s="353"/>
      <c r="AU29" s="353"/>
      <c r="AV29" s="353"/>
      <c r="AW29" s="353"/>
      <c r="AX29" s="353"/>
      <c r="AY29" s="353"/>
      <c r="AZ29" s="353"/>
      <c r="BA29" s="353"/>
      <c r="BB29" s="353"/>
      <c r="BC29" s="353"/>
      <c r="BD29" s="353"/>
      <c r="BE29" s="353"/>
      <c r="BF29" s="353"/>
      <c r="BG29" s="353"/>
      <c r="BH29" s="353"/>
      <c r="BI29" s="353"/>
      <c r="BJ29" s="353"/>
      <c r="BK29" s="353"/>
      <c r="BL29" s="353"/>
      <c r="BM29" s="353"/>
      <c r="BN29" s="353"/>
      <c r="BO29" s="353"/>
      <c r="BP29" s="353"/>
      <c r="BQ29" s="353"/>
      <c r="BR29" s="353"/>
      <c r="BS29" s="353"/>
      <c r="BT29" s="353"/>
      <c r="BU29" s="353"/>
      <c r="BV29" s="353"/>
      <c r="BW29" s="353"/>
      <c r="BX29" s="353"/>
      <c r="BY29" s="353"/>
      <c r="BZ29" s="353"/>
      <c r="CA29" s="353"/>
      <c r="CB29" s="353"/>
      <c r="CC29" s="353"/>
      <c r="CD29" s="353"/>
      <c r="CE29" s="353"/>
      <c r="CF29" s="353"/>
      <c r="CG29" s="353"/>
      <c r="CH29" s="353"/>
      <c r="CI29" s="353"/>
      <c r="CJ29" s="353"/>
      <c r="CK29" s="353"/>
      <c r="CL29" s="353"/>
      <c r="CM29" s="353"/>
      <c r="CN29" s="353"/>
      <c r="CO29" s="353"/>
      <c r="CP29" s="353"/>
      <c r="CQ29" s="353"/>
      <c r="CR29" s="353"/>
      <c r="CS29" s="353"/>
      <c r="CT29" s="353"/>
      <c r="CU29" s="353"/>
      <c r="CV29" s="353"/>
      <c r="CW29" s="353"/>
      <c r="CX29" s="353"/>
      <c r="CY29" s="353"/>
      <c r="CZ29" s="353"/>
      <c r="DA29" s="353"/>
      <c r="DB29" s="353"/>
      <c r="DC29" s="353"/>
      <c r="DD29" s="353"/>
      <c r="DE29" s="353"/>
      <c r="DF29" s="353"/>
      <c r="DG29" s="353"/>
      <c r="DH29" s="353"/>
      <c r="DI29" s="353"/>
      <c r="DJ29" s="354"/>
    </row>
    <row r="30" spans="1:114" ht="12.75">
      <c r="A30" s="271" t="str">
        <f>'План УП'!A34</f>
        <v>1Б</v>
      </c>
      <c r="B30" s="55">
        <f>'План УП'!B34</f>
        <v>10</v>
      </c>
      <c r="C30" s="338">
        <f>'План УП'!C34</f>
        <v>0</v>
      </c>
      <c r="D30" s="272">
        <f>'План УП'!D34</f>
        <v>0</v>
      </c>
      <c r="E30" s="273">
        <f>'План УП'!E34</f>
        <v>0</v>
      </c>
      <c r="F30" s="274">
        <f>'План УП'!F34</f>
        <v>0</v>
      </c>
      <c r="G30" s="282">
        <f>'План УП'!G34</f>
        <v>0</v>
      </c>
      <c r="H30" s="281">
        <f>'План УП'!H34</f>
        <v>0</v>
      </c>
      <c r="I30" s="281">
        <f>'План УП'!I34</f>
        <v>0</v>
      </c>
      <c r="J30" s="281">
        <f>'План УП'!J34</f>
        <v>0</v>
      </c>
      <c r="K30" s="281">
        <f>'План УП'!K34</f>
        <v>0</v>
      </c>
      <c r="L30" s="281">
        <f>'План УП'!L34</f>
        <v>0</v>
      </c>
      <c r="M30" s="281"/>
      <c r="N30" s="281"/>
      <c r="O30" s="352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/>
      <c r="AR30" s="354"/>
      <c r="AS30" s="352"/>
      <c r="AT30" s="353"/>
      <c r="AU30" s="353"/>
      <c r="AV30" s="353"/>
      <c r="AW30" s="353"/>
      <c r="AX30" s="353"/>
      <c r="AY30" s="353"/>
      <c r="AZ30" s="353"/>
      <c r="BA30" s="353"/>
      <c r="BB30" s="353"/>
      <c r="BC30" s="353"/>
      <c r="BD30" s="353"/>
      <c r="BE30" s="353"/>
      <c r="BF30" s="353"/>
      <c r="BG30" s="353"/>
      <c r="BH30" s="353"/>
      <c r="BI30" s="353"/>
      <c r="BJ30" s="353"/>
      <c r="BK30" s="353"/>
      <c r="BL30" s="353"/>
      <c r="BM30" s="353"/>
      <c r="BN30" s="353"/>
      <c r="BO30" s="353"/>
      <c r="BP30" s="353"/>
      <c r="BQ30" s="353"/>
      <c r="BR30" s="353"/>
      <c r="BS30" s="353"/>
      <c r="BT30" s="353"/>
      <c r="BU30" s="353"/>
      <c r="BV30" s="353"/>
      <c r="BW30" s="353"/>
      <c r="BX30" s="353"/>
      <c r="BY30" s="353"/>
      <c r="BZ30" s="353"/>
      <c r="CA30" s="353"/>
      <c r="CB30" s="353"/>
      <c r="CC30" s="353"/>
      <c r="CD30" s="353"/>
      <c r="CE30" s="353"/>
      <c r="CF30" s="353"/>
      <c r="CG30" s="353"/>
      <c r="CH30" s="353"/>
      <c r="CI30" s="353"/>
      <c r="CJ30" s="353"/>
      <c r="CK30" s="353"/>
      <c r="CL30" s="353"/>
      <c r="CM30" s="353"/>
      <c r="CN30" s="353"/>
      <c r="CO30" s="353"/>
      <c r="CP30" s="353"/>
      <c r="CQ30" s="353"/>
      <c r="CR30" s="353"/>
      <c r="CS30" s="353"/>
      <c r="CT30" s="353"/>
      <c r="CU30" s="353"/>
      <c r="CV30" s="353"/>
      <c r="CW30" s="353"/>
      <c r="CX30" s="353"/>
      <c r="CY30" s="353"/>
      <c r="CZ30" s="353"/>
      <c r="DA30" s="353"/>
      <c r="DB30" s="353"/>
      <c r="DC30" s="353"/>
      <c r="DD30" s="353"/>
      <c r="DE30" s="353"/>
      <c r="DF30" s="353"/>
      <c r="DG30" s="353"/>
      <c r="DH30" s="353"/>
      <c r="DI30" s="353"/>
      <c r="DJ30" s="354"/>
    </row>
    <row r="31" spans="1:114" ht="12.75">
      <c r="A31" s="573" t="str">
        <f>'План УП'!A35</f>
        <v>1.ГСЭ</v>
      </c>
      <c r="B31" s="500">
        <f>'План УП'!B35</f>
        <v>0</v>
      </c>
      <c r="C31" s="561" t="str">
        <f>'План УП'!C35</f>
        <v>Вариативная часть</v>
      </c>
      <c r="D31" s="562">
        <f>'План УП'!D35</f>
        <v>0</v>
      </c>
      <c r="E31" s="563">
        <f>'План УП'!E35</f>
        <v>0</v>
      </c>
      <c r="F31" s="564">
        <f>'План УП'!F35</f>
        <v>0</v>
      </c>
      <c r="G31" s="565">
        <f>'План УП'!G35</f>
        <v>0</v>
      </c>
      <c r="H31" s="566">
        <f>'План УП'!H35</f>
        <v>0</v>
      </c>
      <c r="I31" s="566">
        <f>'План УП'!I35</f>
        <v>0</v>
      </c>
      <c r="J31" s="566">
        <f>'План УП'!J35</f>
        <v>0</v>
      </c>
      <c r="K31" s="566">
        <f>'План УП'!K35</f>
        <v>0</v>
      </c>
      <c r="L31" s="566">
        <f>'План УП'!L35</f>
        <v>0</v>
      </c>
      <c r="M31" s="566"/>
      <c r="N31" s="566"/>
      <c r="O31" s="574"/>
      <c r="P31" s="575"/>
      <c r="Q31" s="575"/>
      <c r="R31" s="575"/>
      <c r="S31" s="575"/>
      <c r="T31" s="575"/>
      <c r="U31" s="575"/>
      <c r="V31" s="575"/>
      <c r="W31" s="575"/>
      <c r="X31" s="575"/>
      <c r="Y31" s="575"/>
      <c r="Z31" s="575"/>
      <c r="AA31" s="575"/>
      <c r="AB31" s="575"/>
      <c r="AC31" s="575"/>
      <c r="AD31" s="575"/>
      <c r="AE31" s="575"/>
      <c r="AF31" s="575"/>
      <c r="AG31" s="575"/>
      <c r="AH31" s="575"/>
      <c r="AI31" s="575"/>
      <c r="AJ31" s="575"/>
      <c r="AK31" s="575"/>
      <c r="AL31" s="575"/>
      <c r="AM31" s="575"/>
      <c r="AN31" s="575"/>
      <c r="AO31" s="575"/>
      <c r="AP31" s="575"/>
      <c r="AQ31" s="575"/>
      <c r="AR31" s="576"/>
      <c r="AS31" s="577"/>
      <c r="AT31" s="578"/>
      <c r="AU31" s="578"/>
      <c r="AV31" s="578"/>
      <c r="AW31" s="578"/>
      <c r="AX31" s="578"/>
      <c r="AY31" s="578"/>
      <c r="AZ31" s="578"/>
      <c r="BA31" s="578"/>
      <c r="BB31" s="578"/>
      <c r="BC31" s="578"/>
      <c r="BD31" s="578"/>
      <c r="BE31" s="578"/>
      <c r="BF31" s="578"/>
      <c r="BG31" s="578"/>
      <c r="BH31" s="578"/>
      <c r="BI31" s="578"/>
      <c r="BJ31" s="578"/>
      <c r="BK31" s="578"/>
      <c r="BL31" s="578"/>
      <c r="BM31" s="578"/>
      <c r="BN31" s="578"/>
      <c r="BO31" s="578"/>
      <c r="BP31" s="578"/>
      <c r="BQ31" s="578"/>
      <c r="BR31" s="578"/>
      <c r="BS31" s="578"/>
      <c r="BT31" s="578"/>
      <c r="BU31" s="578"/>
      <c r="BV31" s="578"/>
      <c r="BW31" s="578"/>
      <c r="BX31" s="578"/>
      <c r="BY31" s="578"/>
      <c r="BZ31" s="578"/>
      <c r="CA31" s="578"/>
      <c r="CB31" s="578"/>
      <c r="CC31" s="578"/>
      <c r="CD31" s="578"/>
      <c r="CE31" s="578"/>
      <c r="CF31" s="578"/>
      <c r="CG31" s="578"/>
      <c r="CH31" s="578"/>
      <c r="CI31" s="578"/>
      <c r="CJ31" s="578"/>
      <c r="CK31" s="578"/>
      <c r="CL31" s="578"/>
      <c r="CM31" s="578"/>
      <c r="CN31" s="578"/>
      <c r="CO31" s="578"/>
      <c r="CP31" s="578"/>
      <c r="CQ31" s="578"/>
      <c r="CR31" s="578"/>
      <c r="CS31" s="578"/>
      <c r="CT31" s="578"/>
      <c r="CU31" s="578"/>
      <c r="CV31" s="578"/>
      <c r="CW31" s="578"/>
      <c r="CX31" s="578"/>
      <c r="CY31" s="578"/>
      <c r="CZ31" s="578"/>
      <c r="DA31" s="578"/>
      <c r="DB31" s="578"/>
      <c r="DC31" s="578"/>
      <c r="DD31" s="578"/>
      <c r="DE31" s="578"/>
      <c r="DF31" s="578"/>
      <c r="DG31" s="578"/>
      <c r="DH31" s="578"/>
      <c r="DI31" s="578"/>
      <c r="DJ31" s="579"/>
    </row>
    <row r="32" spans="1:114" ht="12.75">
      <c r="A32" s="271" t="str">
        <f>'План УП'!A36</f>
        <v>1В</v>
      </c>
      <c r="B32" s="55">
        <f>'План УП'!B36</f>
        <v>1</v>
      </c>
      <c r="C32" s="338">
        <f>'План УП'!C36</f>
        <v>0</v>
      </c>
      <c r="D32" s="272">
        <f>'План УП'!D36</f>
        <v>0</v>
      </c>
      <c r="E32" s="273">
        <f>'План УП'!E36</f>
        <v>0</v>
      </c>
      <c r="F32" s="274">
        <f>'План УП'!F36</f>
        <v>0</v>
      </c>
      <c r="G32" s="282">
        <f>'План УП'!G36</f>
        <v>0</v>
      </c>
      <c r="H32" s="281">
        <f>'План УП'!H36</f>
        <v>0</v>
      </c>
      <c r="I32" s="281">
        <f>'План УП'!I36</f>
        <v>0</v>
      </c>
      <c r="J32" s="281">
        <f>'План УП'!J36</f>
        <v>0</v>
      </c>
      <c r="K32" s="281">
        <f>'План УП'!K36</f>
        <v>0</v>
      </c>
      <c r="L32" s="281">
        <f>'План УП'!L36</f>
        <v>0</v>
      </c>
      <c r="M32" s="281"/>
      <c r="N32" s="281"/>
      <c r="O32" s="352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353"/>
      <c r="AN32" s="353"/>
      <c r="AO32" s="353"/>
      <c r="AP32" s="353"/>
      <c r="AQ32" s="353"/>
      <c r="AR32" s="354"/>
      <c r="AS32" s="352"/>
      <c r="AT32" s="353"/>
      <c r="AU32" s="353"/>
      <c r="AV32" s="353"/>
      <c r="AW32" s="353"/>
      <c r="AX32" s="353"/>
      <c r="AY32" s="353"/>
      <c r="AZ32" s="353"/>
      <c r="BA32" s="353"/>
      <c r="BB32" s="353"/>
      <c r="BC32" s="353"/>
      <c r="BD32" s="353"/>
      <c r="BE32" s="353"/>
      <c r="BF32" s="353"/>
      <c r="BG32" s="353"/>
      <c r="BH32" s="353"/>
      <c r="BI32" s="353"/>
      <c r="BJ32" s="353"/>
      <c r="BK32" s="353"/>
      <c r="BL32" s="353"/>
      <c r="BM32" s="353"/>
      <c r="BN32" s="353"/>
      <c r="BO32" s="353"/>
      <c r="BP32" s="353"/>
      <c r="BQ32" s="353"/>
      <c r="BR32" s="353"/>
      <c r="BS32" s="353"/>
      <c r="BT32" s="353"/>
      <c r="BU32" s="353"/>
      <c r="BV32" s="353"/>
      <c r="BW32" s="353"/>
      <c r="BX32" s="353"/>
      <c r="BY32" s="353"/>
      <c r="BZ32" s="353"/>
      <c r="CA32" s="353"/>
      <c r="CB32" s="353"/>
      <c r="CC32" s="353"/>
      <c r="CD32" s="353"/>
      <c r="CE32" s="353"/>
      <c r="CF32" s="353"/>
      <c r="CG32" s="353"/>
      <c r="CH32" s="353"/>
      <c r="CI32" s="353"/>
      <c r="CJ32" s="353"/>
      <c r="CK32" s="353"/>
      <c r="CL32" s="353"/>
      <c r="CM32" s="353"/>
      <c r="CN32" s="353"/>
      <c r="CO32" s="353"/>
      <c r="CP32" s="353"/>
      <c r="CQ32" s="353"/>
      <c r="CR32" s="353"/>
      <c r="CS32" s="353"/>
      <c r="CT32" s="353"/>
      <c r="CU32" s="353"/>
      <c r="CV32" s="353"/>
      <c r="CW32" s="353"/>
      <c r="CX32" s="353"/>
      <c r="CY32" s="353"/>
      <c r="CZ32" s="353"/>
      <c r="DA32" s="353"/>
      <c r="DB32" s="353"/>
      <c r="DC32" s="353"/>
      <c r="DD32" s="353"/>
      <c r="DE32" s="353"/>
      <c r="DF32" s="353"/>
      <c r="DG32" s="353"/>
      <c r="DH32" s="353"/>
      <c r="DI32" s="353"/>
      <c r="DJ32" s="354"/>
    </row>
    <row r="33" spans="1:114" ht="12.75">
      <c r="A33" s="271" t="str">
        <f>'План УП'!A37</f>
        <v>1В</v>
      </c>
      <c r="B33" s="55">
        <f>'План УП'!B37</f>
        <v>2</v>
      </c>
      <c r="C33" s="338">
        <f>'План УП'!C37</f>
        <v>0</v>
      </c>
      <c r="D33" s="272">
        <f>'План УП'!D37</f>
        <v>0</v>
      </c>
      <c r="E33" s="273">
        <f>'План УП'!E37</f>
        <v>0</v>
      </c>
      <c r="F33" s="274">
        <f>'План УП'!F37</f>
        <v>0</v>
      </c>
      <c r="G33" s="282">
        <f>'План УП'!G37</f>
        <v>0</v>
      </c>
      <c r="H33" s="281">
        <f>'План УП'!H37</f>
        <v>0</v>
      </c>
      <c r="I33" s="281">
        <f>'План УП'!I37</f>
        <v>0</v>
      </c>
      <c r="J33" s="281">
        <f>'План УП'!J37</f>
        <v>0</v>
      </c>
      <c r="K33" s="281">
        <f>'План УП'!K37</f>
        <v>0</v>
      </c>
      <c r="L33" s="281">
        <f>'План УП'!L37</f>
        <v>0</v>
      </c>
      <c r="M33" s="281"/>
      <c r="N33" s="281"/>
      <c r="O33" s="352"/>
      <c r="P33" s="353">
        <v>0</v>
      </c>
      <c r="Q33" s="353"/>
      <c r="R33" s="353"/>
      <c r="S33" s="353"/>
      <c r="T33" s="353"/>
      <c r="U33" s="353"/>
      <c r="V33" s="353"/>
      <c r="W33" s="353"/>
      <c r="X33" s="353">
        <v>0</v>
      </c>
      <c r="Y33" s="353"/>
      <c r="Z33" s="353"/>
      <c r="AA33" s="353"/>
      <c r="AB33" s="353"/>
      <c r="AC33" s="353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54"/>
      <c r="AS33" s="352"/>
      <c r="AT33" s="353"/>
      <c r="AU33" s="353"/>
      <c r="AV33" s="353"/>
      <c r="AW33" s="353"/>
      <c r="AX33" s="353"/>
      <c r="AY33" s="353"/>
      <c r="AZ33" s="353"/>
      <c r="BA33" s="353"/>
      <c r="BB33" s="353"/>
      <c r="BC33" s="353"/>
      <c r="BD33" s="353"/>
      <c r="BE33" s="353"/>
      <c r="BF33" s="353"/>
      <c r="BG33" s="353"/>
      <c r="BH33" s="353"/>
      <c r="BI33" s="353"/>
      <c r="BJ33" s="353"/>
      <c r="BK33" s="353"/>
      <c r="BL33" s="353"/>
      <c r="BM33" s="353"/>
      <c r="BN33" s="353"/>
      <c r="BO33" s="353"/>
      <c r="BP33" s="353"/>
      <c r="BQ33" s="353"/>
      <c r="BR33" s="353"/>
      <c r="BS33" s="353"/>
      <c r="BT33" s="353"/>
      <c r="BU33" s="353"/>
      <c r="BV33" s="353"/>
      <c r="BW33" s="353"/>
      <c r="BX33" s="353"/>
      <c r="BY33" s="353"/>
      <c r="BZ33" s="353"/>
      <c r="CA33" s="353"/>
      <c r="CB33" s="353"/>
      <c r="CC33" s="353"/>
      <c r="CD33" s="353"/>
      <c r="CE33" s="353"/>
      <c r="CF33" s="353"/>
      <c r="CG33" s="353"/>
      <c r="CH33" s="353"/>
      <c r="CI33" s="353"/>
      <c r="CJ33" s="353"/>
      <c r="CK33" s="353"/>
      <c r="CL33" s="353"/>
      <c r="CM33" s="353"/>
      <c r="CN33" s="353"/>
      <c r="CO33" s="353"/>
      <c r="CP33" s="353"/>
      <c r="CQ33" s="353"/>
      <c r="CR33" s="353"/>
      <c r="CS33" s="353"/>
      <c r="CT33" s="353"/>
      <c r="CU33" s="353"/>
      <c r="CV33" s="353"/>
      <c r="CW33" s="353"/>
      <c r="CX33" s="353"/>
      <c r="CY33" s="353"/>
      <c r="CZ33" s="353"/>
      <c r="DA33" s="353"/>
      <c r="DB33" s="353"/>
      <c r="DC33" s="353"/>
      <c r="DD33" s="353"/>
      <c r="DE33" s="353"/>
      <c r="DF33" s="353"/>
      <c r="DG33" s="353"/>
      <c r="DH33" s="353"/>
      <c r="DI33" s="353"/>
      <c r="DJ33" s="354"/>
    </row>
    <row r="34" spans="1:114" ht="12.75">
      <c r="A34" s="271" t="str">
        <f>'План УП'!A38</f>
        <v>1В</v>
      </c>
      <c r="B34" s="55">
        <f>'План УП'!B38</f>
        <v>3</v>
      </c>
      <c r="C34" s="338">
        <f>'План УП'!C38</f>
        <v>0</v>
      </c>
      <c r="D34" s="272">
        <f>'План УП'!D38</f>
        <v>0</v>
      </c>
      <c r="E34" s="273">
        <f>'План УП'!E38</f>
        <v>0</v>
      </c>
      <c r="F34" s="274">
        <f>'План УП'!F38</f>
        <v>0</v>
      </c>
      <c r="G34" s="282">
        <f>'План УП'!G38</f>
        <v>0</v>
      </c>
      <c r="H34" s="281">
        <f>'План УП'!H38</f>
        <v>0</v>
      </c>
      <c r="I34" s="281">
        <f>'План УП'!I38</f>
        <v>0</v>
      </c>
      <c r="J34" s="281">
        <f>'План УП'!J38</f>
        <v>0</v>
      </c>
      <c r="K34" s="281">
        <f>'План УП'!K38</f>
        <v>0</v>
      </c>
      <c r="L34" s="281">
        <f>'План УП'!L38</f>
        <v>0</v>
      </c>
      <c r="M34" s="281"/>
      <c r="N34" s="281"/>
      <c r="O34" s="352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353"/>
      <c r="AQ34" s="353"/>
      <c r="AR34" s="354"/>
      <c r="AS34" s="352"/>
      <c r="AT34" s="353"/>
      <c r="AU34" s="353"/>
      <c r="AV34" s="353"/>
      <c r="AW34" s="353"/>
      <c r="AX34" s="353"/>
      <c r="AY34" s="353"/>
      <c r="AZ34" s="353"/>
      <c r="BA34" s="353"/>
      <c r="BB34" s="353"/>
      <c r="BC34" s="353"/>
      <c r="BD34" s="353"/>
      <c r="BE34" s="353"/>
      <c r="BF34" s="353"/>
      <c r="BG34" s="353"/>
      <c r="BH34" s="353"/>
      <c r="BI34" s="353"/>
      <c r="BJ34" s="353"/>
      <c r="BK34" s="353"/>
      <c r="BL34" s="353"/>
      <c r="BM34" s="353"/>
      <c r="BN34" s="353"/>
      <c r="BO34" s="353"/>
      <c r="BP34" s="353"/>
      <c r="BQ34" s="353"/>
      <c r="BR34" s="353"/>
      <c r="BS34" s="353"/>
      <c r="BT34" s="353"/>
      <c r="BU34" s="353"/>
      <c r="BV34" s="353"/>
      <c r="BW34" s="353"/>
      <c r="BX34" s="353"/>
      <c r="BY34" s="353"/>
      <c r="BZ34" s="353"/>
      <c r="CA34" s="353"/>
      <c r="CB34" s="353"/>
      <c r="CC34" s="353"/>
      <c r="CD34" s="353"/>
      <c r="CE34" s="353"/>
      <c r="CF34" s="353"/>
      <c r="CG34" s="353"/>
      <c r="CH34" s="353"/>
      <c r="CI34" s="353"/>
      <c r="CJ34" s="353"/>
      <c r="CK34" s="353"/>
      <c r="CL34" s="353"/>
      <c r="CM34" s="353"/>
      <c r="CN34" s="353"/>
      <c r="CO34" s="353"/>
      <c r="CP34" s="353"/>
      <c r="CQ34" s="353"/>
      <c r="CR34" s="353"/>
      <c r="CS34" s="353"/>
      <c r="CT34" s="353"/>
      <c r="CU34" s="353"/>
      <c r="CV34" s="353"/>
      <c r="CW34" s="353"/>
      <c r="CX34" s="353"/>
      <c r="CY34" s="353"/>
      <c r="CZ34" s="353"/>
      <c r="DA34" s="353"/>
      <c r="DB34" s="353"/>
      <c r="DC34" s="353"/>
      <c r="DD34" s="353"/>
      <c r="DE34" s="353"/>
      <c r="DF34" s="353"/>
      <c r="DG34" s="353"/>
      <c r="DH34" s="353"/>
      <c r="DI34" s="353"/>
      <c r="DJ34" s="354"/>
    </row>
    <row r="35" spans="1:114" ht="12.75">
      <c r="A35" s="271" t="str">
        <f>'План УП'!A39</f>
        <v>1В</v>
      </c>
      <c r="B35" s="55">
        <f>'План УП'!B39</f>
        <v>4</v>
      </c>
      <c r="C35" s="338">
        <f>'План УП'!C39</f>
        <v>0</v>
      </c>
      <c r="D35" s="272">
        <f>'План УП'!D39</f>
        <v>0</v>
      </c>
      <c r="E35" s="273">
        <f>'План УП'!E39</f>
        <v>0</v>
      </c>
      <c r="F35" s="274">
        <f>'План УП'!F39</f>
        <v>0</v>
      </c>
      <c r="G35" s="282">
        <f>'План УП'!G39</f>
        <v>0</v>
      </c>
      <c r="H35" s="281">
        <f>'План УП'!H39</f>
        <v>0</v>
      </c>
      <c r="I35" s="281">
        <f>'План УП'!I39</f>
        <v>0</v>
      </c>
      <c r="J35" s="281">
        <f>'План УП'!J39</f>
        <v>0</v>
      </c>
      <c r="K35" s="281">
        <f>'План УП'!K39</f>
        <v>0</v>
      </c>
      <c r="L35" s="281">
        <f>'План УП'!L39</f>
        <v>0</v>
      </c>
      <c r="M35" s="281"/>
      <c r="N35" s="281"/>
      <c r="O35" s="352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3"/>
      <c r="AD35" s="353">
        <v>0</v>
      </c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3"/>
      <c r="AP35" s="353"/>
      <c r="AQ35" s="353"/>
      <c r="AR35" s="354"/>
      <c r="AS35" s="352"/>
      <c r="AT35" s="353"/>
      <c r="AU35" s="353"/>
      <c r="AV35" s="353"/>
      <c r="AW35" s="353"/>
      <c r="AX35" s="353"/>
      <c r="AY35" s="353"/>
      <c r="AZ35" s="353"/>
      <c r="BA35" s="353"/>
      <c r="BB35" s="353"/>
      <c r="BC35" s="353"/>
      <c r="BD35" s="353"/>
      <c r="BE35" s="353"/>
      <c r="BF35" s="353"/>
      <c r="BG35" s="353"/>
      <c r="BH35" s="353"/>
      <c r="BI35" s="353"/>
      <c r="BJ35" s="353"/>
      <c r="BK35" s="353"/>
      <c r="BL35" s="353"/>
      <c r="BM35" s="353"/>
      <c r="BN35" s="353"/>
      <c r="BO35" s="353"/>
      <c r="BP35" s="353"/>
      <c r="BQ35" s="353"/>
      <c r="BR35" s="353"/>
      <c r="BS35" s="353"/>
      <c r="BT35" s="353"/>
      <c r="BU35" s="353"/>
      <c r="BV35" s="353"/>
      <c r="BW35" s="353"/>
      <c r="BX35" s="353"/>
      <c r="BY35" s="353"/>
      <c r="BZ35" s="353"/>
      <c r="CA35" s="353"/>
      <c r="CB35" s="353"/>
      <c r="CC35" s="353"/>
      <c r="CD35" s="353"/>
      <c r="CE35" s="353"/>
      <c r="CF35" s="353"/>
      <c r="CG35" s="353"/>
      <c r="CH35" s="353"/>
      <c r="CI35" s="353"/>
      <c r="CJ35" s="353"/>
      <c r="CK35" s="353"/>
      <c r="CL35" s="353"/>
      <c r="CM35" s="353"/>
      <c r="CN35" s="353"/>
      <c r="CO35" s="353"/>
      <c r="CP35" s="353"/>
      <c r="CQ35" s="353"/>
      <c r="CR35" s="353"/>
      <c r="CS35" s="353"/>
      <c r="CT35" s="353"/>
      <c r="CU35" s="353"/>
      <c r="CV35" s="353"/>
      <c r="CW35" s="353"/>
      <c r="CX35" s="353"/>
      <c r="CY35" s="353"/>
      <c r="CZ35" s="353"/>
      <c r="DA35" s="353"/>
      <c r="DB35" s="353"/>
      <c r="DC35" s="353"/>
      <c r="DD35" s="353"/>
      <c r="DE35" s="353"/>
      <c r="DF35" s="353"/>
      <c r="DG35" s="353"/>
      <c r="DH35" s="353"/>
      <c r="DI35" s="353"/>
      <c r="DJ35" s="354"/>
    </row>
    <row r="36" spans="1:114" ht="12.75">
      <c r="A36" s="271" t="str">
        <f>'План УП'!A40</f>
        <v>1В</v>
      </c>
      <c r="B36" s="55">
        <f>'План УП'!B40</f>
        <v>5</v>
      </c>
      <c r="C36" s="338">
        <f>'План УП'!C40</f>
        <v>0</v>
      </c>
      <c r="D36" s="272">
        <f>'План УП'!D40</f>
        <v>0</v>
      </c>
      <c r="E36" s="273">
        <f>'План УП'!E40</f>
        <v>0</v>
      </c>
      <c r="F36" s="274">
        <f>'План УП'!F40</f>
        <v>0</v>
      </c>
      <c r="G36" s="282">
        <f>'План УП'!G40</f>
        <v>0</v>
      </c>
      <c r="H36" s="281">
        <f>'План УП'!H40</f>
        <v>0</v>
      </c>
      <c r="I36" s="281">
        <f>'План УП'!I40</f>
        <v>0</v>
      </c>
      <c r="J36" s="281">
        <f>'План УП'!J40</f>
        <v>0</v>
      </c>
      <c r="K36" s="281">
        <f>'План УП'!K40</f>
        <v>0</v>
      </c>
      <c r="L36" s="281">
        <f>'План УП'!L40</f>
        <v>0</v>
      </c>
      <c r="M36" s="281"/>
      <c r="N36" s="281"/>
      <c r="O36" s="352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3"/>
      <c r="AH36" s="353"/>
      <c r="AI36" s="353"/>
      <c r="AJ36" s="353"/>
      <c r="AK36" s="353"/>
      <c r="AL36" s="353"/>
      <c r="AM36" s="353"/>
      <c r="AN36" s="353"/>
      <c r="AO36" s="353"/>
      <c r="AP36" s="353"/>
      <c r="AQ36" s="353"/>
      <c r="AR36" s="354"/>
      <c r="AS36" s="352"/>
      <c r="AT36" s="353"/>
      <c r="AU36" s="353"/>
      <c r="AV36" s="353"/>
      <c r="AW36" s="353"/>
      <c r="AX36" s="353"/>
      <c r="AY36" s="353"/>
      <c r="AZ36" s="353"/>
      <c r="BA36" s="353"/>
      <c r="BB36" s="353"/>
      <c r="BC36" s="353"/>
      <c r="BD36" s="353"/>
      <c r="BE36" s="353"/>
      <c r="BF36" s="353"/>
      <c r="BG36" s="353"/>
      <c r="BH36" s="353"/>
      <c r="BI36" s="353"/>
      <c r="BJ36" s="353"/>
      <c r="BK36" s="353"/>
      <c r="BL36" s="353"/>
      <c r="BM36" s="353"/>
      <c r="BN36" s="353"/>
      <c r="BO36" s="353"/>
      <c r="BP36" s="353"/>
      <c r="BQ36" s="353"/>
      <c r="BR36" s="353"/>
      <c r="BS36" s="353"/>
      <c r="BT36" s="353"/>
      <c r="BU36" s="353"/>
      <c r="BV36" s="353"/>
      <c r="BW36" s="353"/>
      <c r="BX36" s="353"/>
      <c r="BY36" s="353"/>
      <c r="BZ36" s="353"/>
      <c r="CA36" s="353"/>
      <c r="CB36" s="353"/>
      <c r="CC36" s="353"/>
      <c r="CD36" s="353"/>
      <c r="CE36" s="353"/>
      <c r="CF36" s="353"/>
      <c r="CG36" s="353"/>
      <c r="CH36" s="353"/>
      <c r="CI36" s="353"/>
      <c r="CJ36" s="353"/>
      <c r="CK36" s="353"/>
      <c r="CL36" s="353"/>
      <c r="CM36" s="353"/>
      <c r="CN36" s="353"/>
      <c r="CO36" s="353"/>
      <c r="CP36" s="353"/>
      <c r="CQ36" s="353"/>
      <c r="CR36" s="353"/>
      <c r="CS36" s="353"/>
      <c r="CT36" s="353"/>
      <c r="CU36" s="353"/>
      <c r="CV36" s="353"/>
      <c r="CW36" s="353"/>
      <c r="CX36" s="353"/>
      <c r="CY36" s="353"/>
      <c r="CZ36" s="353"/>
      <c r="DA36" s="353"/>
      <c r="DB36" s="353"/>
      <c r="DC36" s="353"/>
      <c r="DD36" s="353"/>
      <c r="DE36" s="353"/>
      <c r="DF36" s="353"/>
      <c r="DG36" s="353"/>
      <c r="DH36" s="353"/>
      <c r="DI36" s="353"/>
      <c r="DJ36" s="354"/>
    </row>
    <row r="37" spans="1:114" ht="12.75">
      <c r="A37" s="271" t="str">
        <f>'План УП'!A41</f>
        <v>1В</v>
      </c>
      <c r="B37" s="55">
        <f>'План УП'!B41</f>
        <v>6</v>
      </c>
      <c r="C37" s="338">
        <f>'План УП'!C41</f>
        <v>0</v>
      </c>
      <c r="D37" s="272">
        <f>'План УП'!D41</f>
        <v>0</v>
      </c>
      <c r="E37" s="273">
        <f>'План УП'!E41</f>
        <v>0</v>
      </c>
      <c r="F37" s="274">
        <f>'План УП'!F41</f>
        <v>0</v>
      </c>
      <c r="G37" s="282">
        <f>'План УП'!G41</f>
        <v>0</v>
      </c>
      <c r="H37" s="281">
        <f>'План УП'!H41</f>
        <v>0</v>
      </c>
      <c r="I37" s="281">
        <f>'План УП'!I41</f>
        <v>0</v>
      </c>
      <c r="J37" s="281">
        <f>'План УП'!J41</f>
        <v>0</v>
      </c>
      <c r="K37" s="281">
        <f>'План УП'!K41</f>
        <v>0</v>
      </c>
      <c r="L37" s="281">
        <f>'План УП'!L41</f>
        <v>0</v>
      </c>
      <c r="M37" s="281"/>
      <c r="N37" s="281"/>
      <c r="O37" s="352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3"/>
      <c r="AH37" s="353"/>
      <c r="AI37" s="353"/>
      <c r="AJ37" s="353"/>
      <c r="AK37" s="353"/>
      <c r="AL37" s="353"/>
      <c r="AM37" s="353"/>
      <c r="AN37" s="353"/>
      <c r="AO37" s="353"/>
      <c r="AP37" s="353"/>
      <c r="AQ37" s="353"/>
      <c r="AR37" s="354"/>
      <c r="AS37" s="352"/>
      <c r="AT37" s="353"/>
      <c r="AU37" s="353"/>
      <c r="AV37" s="353"/>
      <c r="AW37" s="353"/>
      <c r="AX37" s="353"/>
      <c r="AY37" s="353"/>
      <c r="AZ37" s="353"/>
      <c r="BA37" s="353"/>
      <c r="BB37" s="353"/>
      <c r="BC37" s="353"/>
      <c r="BD37" s="353"/>
      <c r="BE37" s="353"/>
      <c r="BF37" s="353"/>
      <c r="BG37" s="353"/>
      <c r="BH37" s="353"/>
      <c r="BI37" s="353"/>
      <c r="BJ37" s="353"/>
      <c r="BK37" s="353"/>
      <c r="BL37" s="353"/>
      <c r="BM37" s="353"/>
      <c r="BN37" s="353"/>
      <c r="BO37" s="353"/>
      <c r="BP37" s="353"/>
      <c r="BQ37" s="353"/>
      <c r="BR37" s="353"/>
      <c r="BS37" s="353"/>
      <c r="BT37" s="353"/>
      <c r="BU37" s="353"/>
      <c r="BV37" s="353"/>
      <c r="BW37" s="353"/>
      <c r="BX37" s="353"/>
      <c r="BY37" s="353"/>
      <c r="BZ37" s="353"/>
      <c r="CA37" s="353"/>
      <c r="CB37" s="353"/>
      <c r="CC37" s="353"/>
      <c r="CD37" s="353"/>
      <c r="CE37" s="353"/>
      <c r="CF37" s="353"/>
      <c r="CG37" s="353"/>
      <c r="CH37" s="353"/>
      <c r="CI37" s="353"/>
      <c r="CJ37" s="353"/>
      <c r="CK37" s="353"/>
      <c r="CL37" s="353"/>
      <c r="CM37" s="353"/>
      <c r="CN37" s="353"/>
      <c r="CO37" s="353"/>
      <c r="CP37" s="353"/>
      <c r="CQ37" s="353"/>
      <c r="CR37" s="353"/>
      <c r="CS37" s="353"/>
      <c r="CT37" s="353"/>
      <c r="CU37" s="353"/>
      <c r="CV37" s="353"/>
      <c r="CW37" s="353"/>
      <c r="CX37" s="353"/>
      <c r="CY37" s="353"/>
      <c r="CZ37" s="353"/>
      <c r="DA37" s="353"/>
      <c r="DB37" s="353"/>
      <c r="DC37" s="353"/>
      <c r="DD37" s="353"/>
      <c r="DE37" s="353"/>
      <c r="DF37" s="353"/>
      <c r="DG37" s="353"/>
      <c r="DH37" s="353"/>
      <c r="DI37" s="353"/>
      <c r="DJ37" s="354"/>
    </row>
    <row r="38" spans="1:114" ht="12.75">
      <c r="A38" s="271" t="str">
        <f>'План УП'!A42</f>
        <v>1В</v>
      </c>
      <c r="B38" s="55">
        <f>'План УП'!B42</f>
        <v>7</v>
      </c>
      <c r="C38" s="338">
        <f>'План УП'!C42</f>
        <v>0</v>
      </c>
      <c r="D38" s="272">
        <f>'План УП'!D42</f>
        <v>0</v>
      </c>
      <c r="E38" s="273">
        <f>'План УП'!E42</f>
        <v>0</v>
      </c>
      <c r="F38" s="274">
        <f>'План УП'!F42</f>
        <v>0</v>
      </c>
      <c r="G38" s="282">
        <f>'План УП'!G42</f>
        <v>0</v>
      </c>
      <c r="H38" s="281">
        <f>'План УП'!H42</f>
        <v>0</v>
      </c>
      <c r="I38" s="281">
        <f>'План УП'!I42</f>
        <v>0</v>
      </c>
      <c r="J38" s="281">
        <f>'План УП'!J42</f>
        <v>0</v>
      </c>
      <c r="K38" s="281">
        <f>'План УП'!K42</f>
        <v>0</v>
      </c>
      <c r="L38" s="281">
        <f>'План УП'!L42</f>
        <v>0</v>
      </c>
      <c r="M38" s="281"/>
      <c r="N38" s="281"/>
      <c r="O38" s="352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  <c r="AJ38" s="353"/>
      <c r="AK38" s="353"/>
      <c r="AL38" s="353"/>
      <c r="AM38" s="353"/>
      <c r="AN38" s="353"/>
      <c r="AO38" s="353"/>
      <c r="AP38" s="353"/>
      <c r="AQ38" s="353"/>
      <c r="AR38" s="354"/>
      <c r="AS38" s="352"/>
      <c r="AT38" s="353"/>
      <c r="AU38" s="353"/>
      <c r="AV38" s="353"/>
      <c r="AW38" s="353"/>
      <c r="AX38" s="353"/>
      <c r="AY38" s="353"/>
      <c r="AZ38" s="353"/>
      <c r="BA38" s="353"/>
      <c r="BB38" s="353"/>
      <c r="BC38" s="353"/>
      <c r="BD38" s="353"/>
      <c r="BE38" s="353"/>
      <c r="BF38" s="353"/>
      <c r="BG38" s="353"/>
      <c r="BH38" s="353"/>
      <c r="BI38" s="353"/>
      <c r="BJ38" s="353"/>
      <c r="BK38" s="353"/>
      <c r="BL38" s="353"/>
      <c r="BM38" s="353"/>
      <c r="BN38" s="353"/>
      <c r="BO38" s="353"/>
      <c r="BP38" s="353"/>
      <c r="BQ38" s="353"/>
      <c r="BR38" s="353"/>
      <c r="BS38" s="353"/>
      <c r="BT38" s="353"/>
      <c r="BU38" s="353"/>
      <c r="BV38" s="353"/>
      <c r="BW38" s="353"/>
      <c r="BX38" s="353"/>
      <c r="BY38" s="353"/>
      <c r="BZ38" s="353"/>
      <c r="CA38" s="353"/>
      <c r="CB38" s="353"/>
      <c r="CC38" s="353"/>
      <c r="CD38" s="353"/>
      <c r="CE38" s="353"/>
      <c r="CF38" s="353"/>
      <c r="CG38" s="353"/>
      <c r="CH38" s="353"/>
      <c r="CI38" s="353"/>
      <c r="CJ38" s="353"/>
      <c r="CK38" s="353"/>
      <c r="CL38" s="353"/>
      <c r="CM38" s="353"/>
      <c r="CN38" s="353"/>
      <c r="CO38" s="353"/>
      <c r="CP38" s="353"/>
      <c r="CQ38" s="353"/>
      <c r="CR38" s="353"/>
      <c r="CS38" s="353"/>
      <c r="CT38" s="353"/>
      <c r="CU38" s="353"/>
      <c r="CV38" s="353"/>
      <c r="CW38" s="353"/>
      <c r="CX38" s="353"/>
      <c r="CY38" s="353"/>
      <c r="CZ38" s="353"/>
      <c r="DA38" s="353"/>
      <c r="DB38" s="353"/>
      <c r="DC38" s="353"/>
      <c r="DD38" s="353"/>
      <c r="DE38" s="353"/>
      <c r="DF38" s="353"/>
      <c r="DG38" s="353"/>
      <c r="DH38" s="353"/>
      <c r="DI38" s="353"/>
      <c r="DJ38" s="354"/>
    </row>
    <row r="39" spans="1:114" ht="12.75">
      <c r="A39" s="271" t="str">
        <f>'План УП'!A43</f>
        <v>1В</v>
      </c>
      <c r="B39" s="55">
        <f>'План УП'!B43</f>
        <v>8</v>
      </c>
      <c r="C39" s="338">
        <f>'План УП'!C43</f>
        <v>0</v>
      </c>
      <c r="D39" s="272">
        <f>'План УП'!D43</f>
        <v>0</v>
      </c>
      <c r="E39" s="273">
        <f>'План УП'!E43</f>
        <v>0</v>
      </c>
      <c r="F39" s="274">
        <f>'План УП'!F43</f>
        <v>0</v>
      </c>
      <c r="G39" s="282">
        <f>'План УП'!G43</f>
        <v>0</v>
      </c>
      <c r="H39" s="281">
        <f>'План УП'!H43</f>
        <v>0</v>
      </c>
      <c r="I39" s="281">
        <f>'План УП'!I43</f>
        <v>0</v>
      </c>
      <c r="J39" s="281">
        <f>'План УП'!J43</f>
        <v>0</v>
      </c>
      <c r="K39" s="281">
        <f>'План УП'!K43</f>
        <v>0</v>
      </c>
      <c r="L39" s="281">
        <f>'План УП'!L43</f>
        <v>0</v>
      </c>
      <c r="M39" s="281"/>
      <c r="N39" s="281"/>
      <c r="O39" s="352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  <c r="AN39" s="353"/>
      <c r="AO39" s="353"/>
      <c r="AP39" s="353"/>
      <c r="AQ39" s="353"/>
      <c r="AR39" s="354"/>
      <c r="AS39" s="352"/>
      <c r="AT39" s="353"/>
      <c r="AU39" s="353"/>
      <c r="AV39" s="353"/>
      <c r="AW39" s="353"/>
      <c r="AX39" s="353"/>
      <c r="AY39" s="353"/>
      <c r="AZ39" s="353"/>
      <c r="BA39" s="353"/>
      <c r="BB39" s="353"/>
      <c r="BC39" s="353"/>
      <c r="BD39" s="353"/>
      <c r="BE39" s="353"/>
      <c r="BF39" s="353"/>
      <c r="BG39" s="353"/>
      <c r="BH39" s="353"/>
      <c r="BI39" s="353"/>
      <c r="BJ39" s="353"/>
      <c r="BK39" s="353"/>
      <c r="BL39" s="353"/>
      <c r="BM39" s="353"/>
      <c r="BN39" s="353"/>
      <c r="BO39" s="353"/>
      <c r="BP39" s="353"/>
      <c r="BQ39" s="353"/>
      <c r="BR39" s="353"/>
      <c r="BS39" s="353"/>
      <c r="BT39" s="353"/>
      <c r="BU39" s="353"/>
      <c r="BV39" s="353"/>
      <c r="BW39" s="353"/>
      <c r="BX39" s="353"/>
      <c r="BY39" s="353"/>
      <c r="BZ39" s="353"/>
      <c r="CA39" s="353"/>
      <c r="CB39" s="353"/>
      <c r="CC39" s="353"/>
      <c r="CD39" s="353"/>
      <c r="CE39" s="353"/>
      <c r="CF39" s="353"/>
      <c r="CG39" s="353"/>
      <c r="CH39" s="353"/>
      <c r="CI39" s="353"/>
      <c r="CJ39" s="353"/>
      <c r="CK39" s="353"/>
      <c r="CL39" s="353"/>
      <c r="CM39" s="353"/>
      <c r="CN39" s="353"/>
      <c r="CO39" s="353"/>
      <c r="CP39" s="353"/>
      <c r="CQ39" s="353"/>
      <c r="CR39" s="353"/>
      <c r="CS39" s="353"/>
      <c r="CT39" s="353"/>
      <c r="CU39" s="353"/>
      <c r="CV39" s="353"/>
      <c r="CW39" s="353"/>
      <c r="CX39" s="353"/>
      <c r="CY39" s="353"/>
      <c r="CZ39" s="353"/>
      <c r="DA39" s="353"/>
      <c r="DB39" s="353"/>
      <c r="DC39" s="353"/>
      <c r="DD39" s="353"/>
      <c r="DE39" s="353"/>
      <c r="DF39" s="353"/>
      <c r="DG39" s="353"/>
      <c r="DH39" s="353"/>
      <c r="DI39" s="353"/>
      <c r="DJ39" s="354"/>
    </row>
    <row r="40" spans="1:114" ht="12.75">
      <c r="A40" s="271" t="str">
        <f>'План УП'!A44</f>
        <v>1В</v>
      </c>
      <c r="B40" s="55">
        <f>'План УП'!B44</f>
        <v>9</v>
      </c>
      <c r="C40" s="338">
        <f>'План УП'!C44</f>
        <v>0</v>
      </c>
      <c r="D40" s="272">
        <f>'План УП'!D44</f>
        <v>0</v>
      </c>
      <c r="E40" s="273">
        <f>'План УП'!E44</f>
        <v>0</v>
      </c>
      <c r="F40" s="274">
        <f>'План УП'!F44</f>
        <v>0</v>
      </c>
      <c r="G40" s="282">
        <f>'План УП'!G44</f>
        <v>0</v>
      </c>
      <c r="H40" s="281">
        <f>'План УП'!H44</f>
        <v>0</v>
      </c>
      <c r="I40" s="281">
        <f>'План УП'!I44</f>
        <v>0</v>
      </c>
      <c r="J40" s="281">
        <f>'План УП'!J44</f>
        <v>0</v>
      </c>
      <c r="K40" s="281">
        <f>'План УП'!K44</f>
        <v>0</v>
      </c>
      <c r="L40" s="281">
        <f>'План УП'!L44</f>
        <v>0</v>
      </c>
      <c r="M40" s="281"/>
      <c r="N40" s="281"/>
      <c r="O40" s="352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  <c r="AE40" s="353"/>
      <c r="AF40" s="353"/>
      <c r="AG40" s="353"/>
      <c r="AH40" s="353"/>
      <c r="AI40" s="353"/>
      <c r="AJ40" s="353"/>
      <c r="AK40" s="353"/>
      <c r="AL40" s="353"/>
      <c r="AM40" s="353"/>
      <c r="AN40" s="353"/>
      <c r="AO40" s="353"/>
      <c r="AP40" s="353"/>
      <c r="AQ40" s="353"/>
      <c r="AR40" s="354"/>
      <c r="AS40" s="352"/>
      <c r="AT40" s="353"/>
      <c r="AU40" s="353"/>
      <c r="AV40" s="353"/>
      <c r="AW40" s="353"/>
      <c r="AX40" s="353"/>
      <c r="AY40" s="353"/>
      <c r="AZ40" s="353"/>
      <c r="BA40" s="353"/>
      <c r="BB40" s="353"/>
      <c r="BC40" s="353"/>
      <c r="BD40" s="353"/>
      <c r="BE40" s="353"/>
      <c r="BF40" s="353"/>
      <c r="BG40" s="353"/>
      <c r="BH40" s="353"/>
      <c r="BI40" s="353"/>
      <c r="BJ40" s="353"/>
      <c r="BK40" s="353"/>
      <c r="BL40" s="353"/>
      <c r="BM40" s="353"/>
      <c r="BN40" s="353"/>
      <c r="BO40" s="353"/>
      <c r="BP40" s="353"/>
      <c r="BQ40" s="353"/>
      <c r="BR40" s="353"/>
      <c r="BS40" s="353"/>
      <c r="BT40" s="353"/>
      <c r="BU40" s="353"/>
      <c r="BV40" s="353"/>
      <c r="BW40" s="353"/>
      <c r="BX40" s="353"/>
      <c r="BY40" s="353"/>
      <c r="BZ40" s="353"/>
      <c r="CA40" s="353"/>
      <c r="CB40" s="353"/>
      <c r="CC40" s="353"/>
      <c r="CD40" s="353"/>
      <c r="CE40" s="353"/>
      <c r="CF40" s="353"/>
      <c r="CG40" s="353"/>
      <c r="CH40" s="353"/>
      <c r="CI40" s="353"/>
      <c r="CJ40" s="353"/>
      <c r="CK40" s="353"/>
      <c r="CL40" s="353"/>
      <c r="CM40" s="353"/>
      <c r="CN40" s="353"/>
      <c r="CO40" s="353"/>
      <c r="CP40" s="353"/>
      <c r="CQ40" s="353"/>
      <c r="CR40" s="353"/>
      <c r="CS40" s="353"/>
      <c r="CT40" s="353"/>
      <c r="CU40" s="353"/>
      <c r="CV40" s="353"/>
      <c r="CW40" s="353"/>
      <c r="CX40" s="353"/>
      <c r="CY40" s="353"/>
      <c r="CZ40" s="353"/>
      <c r="DA40" s="353"/>
      <c r="DB40" s="353"/>
      <c r="DC40" s="353"/>
      <c r="DD40" s="353"/>
      <c r="DE40" s="353"/>
      <c r="DF40" s="353"/>
      <c r="DG40" s="353"/>
      <c r="DH40" s="353"/>
      <c r="DI40" s="353"/>
      <c r="DJ40" s="354"/>
    </row>
    <row r="41" spans="1:114" ht="13.5" thickBot="1">
      <c r="A41" s="271" t="str">
        <f>'План УП'!A45</f>
        <v>1В</v>
      </c>
      <c r="B41" s="55">
        <f>'План УП'!B45</f>
        <v>10</v>
      </c>
      <c r="C41" s="338">
        <f>'План УП'!C45</f>
        <v>0</v>
      </c>
      <c r="D41" s="272">
        <f>'План УП'!D45</f>
        <v>0</v>
      </c>
      <c r="E41" s="273">
        <f>'План УП'!E45</f>
        <v>0</v>
      </c>
      <c r="F41" s="274">
        <f>'План УП'!F45</f>
        <v>0</v>
      </c>
      <c r="G41" s="282">
        <f>'План УП'!G45</f>
        <v>0</v>
      </c>
      <c r="H41" s="281">
        <f>'План УП'!H45</f>
        <v>0</v>
      </c>
      <c r="I41" s="281">
        <f>'План УП'!I45</f>
        <v>0</v>
      </c>
      <c r="J41" s="281">
        <f>'План УП'!J45</f>
        <v>0</v>
      </c>
      <c r="K41" s="281">
        <f>'План УП'!K45</f>
        <v>0</v>
      </c>
      <c r="L41" s="281">
        <f>'План УП'!L45</f>
        <v>0</v>
      </c>
      <c r="M41" s="281"/>
      <c r="N41" s="281"/>
      <c r="O41" s="352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  <c r="AF41" s="353"/>
      <c r="AG41" s="353"/>
      <c r="AH41" s="353"/>
      <c r="AI41" s="353"/>
      <c r="AJ41" s="353"/>
      <c r="AK41" s="353"/>
      <c r="AL41" s="353"/>
      <c r="AM41" s="353"/>
      <c r="AN41" s="353"/>
      <c r="AO41" s="353"/>
      <c r="AP41" s="353"/>
      <c r="AQ41" s="353"/>
      <c r="AR41" s="354"/>
      <c r="AS41" s="352"/>
      <c r="AT41" s="353"/>
      <c r="AU41" s="353"/>
      <c r="AV41" s="353"/>
      <c r="AW41" s="353"/>
      <c r="AX41" s="353"/>
      <c r="AY41" s="353"/>
      <c r="AZ41" s="353"/>
      <c r="BA41" s="353"/>
      <c r="BB41" s="353"/>
      <c r="BC41" s="353"/>
      <c r="BD41" s="353"/>
      <c r="BE41" s="353"/>
      <c r="BF41" s="353"/>
      <c r="BG41" s="353"/>
      <c r="BH41" s="353"/>
      <c r="BI41" s="353"/>
      <c r="BJ41" s="353"/>
      <c r="BK41" s="353"/>
      <c r="BL41" s="353"/>
      <c r="BM41" s="353"/>
      <c r="BN41" s="353"/>
      <c r="BO41" s="353"/>
      <c r="BP41" s="353"/>
      <c r="BQ41" s="353"/>
      <c r="BR41" s="353"/>
      <c r="BS41" s="353"/>
      <c r="BT41" s="353"/>
      <c r="BU41" s="353"/>
      <c r="BV41" s="353"/>
      <c r="BW41" s="353"/>
      <c r="BX41" s="353"/>
      <c r="BY41" s="353"/>
      <c r="BZ41" s="353"/>
      <c r="CA41" s="353"/>
      <c r="CB41" s="353"/>
      <c r="CC41" s="353"/>
      <c r="CD41" s="353"/>
      <c r="CE41" s="353"/>
      <c r="CF41" s="353"/>
      <c r="CG41" s="353"/>
      <c r="CH41" s="353"/>
      <c r="CI41" s="353"/>
      <c r="CJ41" s="353"/>
      <c r="CK41" s="353"/>
      <c r="CL41" s="353"/>
      <c r="CM41" s="353"/>
      <c r="CN41" s="353"/>
      <c r="CO41" s="353"/>
      <c r="CP41" s="353"/>
      <c r="CQ41" s="353"/>
      <c r="CR41" s="353"/>
      <c r="CS41" s="353"/>
      <c r="CT41" s="353"/>
      <c r="CU41" s="353"/>
      <c r="CV41" s="353"/>
      <c r="CW41" s="353"/>
      <c r="CX41" s="353"/>
      <c r="CY41" s="353"/>
      <c r="CZ41" s="353"/>
      <c r="DA41" s="353"/>
      <c r="DB41" s="353"/>
      <c r="DC41" s="353"/>
      <c r="DD41" s="353"/>
      <c r="DE41" s="353"/>
      <c r="DF41" s="353"/>
      <c r="DG41" s="353"/>
      <c r="DH41" s="353"/>
      <c r="DI41" s="353"/>
      <c r="DJ41" s="354"/>
    </row>
    <row r="42" spans="1:114" ht="21">
      <c r="A42" s="341" t="str">
        <f>'План УП'!A46</f>
        <v>2.ЕН</v>
      </c>
      <c r="B42" s="275">
        <f>'План УП'!B46</f>
        <v>0</v>
      </c>
      <c r="C42" s="339" t="str">
        <f>'План УП'!C46</f>
        <v>2. Математический и естественнонаучный цикл</v>
      </c>
      <c r="D42" s="276">
        <f>'План УП'!D46</f>
        <v>0</v>
      </c>
      <c r="E42" s="277">
        <f>'План УП'!E46</f>
        <v>0</v>
      </c>
      <c r="F42" s="278">
        <f>'План УП'!F46</f>
        <v>0</v>
      </c>
      <c r="G42" s="279">
        <f>'План УП'!G46</f>
        <v>0</v>
      </c>
      <c r="H42" s="280">
        <f>'План УП'!H46</f>
        <v>0</v>
      </c>
      <c r="I42" s="280">
        <f>'План УП'!I46</f>
        <v>0</v>
      </c>
      <c r="J42" s="280">
        <f>'План УП'!J46</f>
        <v>0</v>
      </c>
      <c r="K42" s="280">
        <f>'План УП'!K46</f>
        <v>0</v>
      </c>
      <c r="L42" s="280">
        <f>'План УП'!L46</f>
        <v>0</v>
      </c>
      <c r="M42" s="280"/>
      <c r="N42" s="280"/>
      <c r="O42" s="355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356"/>
      <c r="AQ42" s="356"/>
      <c r="AR42" s="357"/>
      <c r="AS42" s="358"/>
      <c r="AT42" s="359"/>
      <c r="AU42" s="359"/>
      <c r="AV42" s="359"/>
      <c r="AW42" s="359"/>
      <c r="AX42" s="359"/>
      <c r="AY42" s="359"/>
      <c r="AZ42" s="359"/>
      <c r="BA42" s="359"/>
      <c r="BB42" s="359"/>
      <c r="BC42" s="359"/>
      <c r="BD42" s="359"/>
      <c r="BE42" s="359"/>
      <c r="BF42" s="359"/>
      <c r="BG42" s="359"/>
      <c r="BH42" s="359"/>
      <c r="BI42" s="359"/>
      <c r="BJ42" s="359"/>
      <c r="BK42" s="359"/>
      <c r="BL42" s="359"/>
      <c r="BM42" s="359"/>
      <c r="BN42" s="359"/>
      <c r="BO42" s="359"/>
      <c r="BP42" s="359"/>
      <c r="BQ42" s="359"/>
      <c r="BR42" s="359"/>
      <c r="BS42" s="359"/>
      <c r="BT42" s="359"/>
      <c r="BU42" s="359"/>
      <c r="BV42" s="359"/>
      <c r="BW42" s="359"/>
      <c r="BX42" s="359"/>
      <c r="BY42" s="359"/>
      <c r="BZ42" s="359"/>
      <c r="CA42" s="359"/>
      <c r="CB42" s="359"/>
      <c r="CC42" s="359"/>
      <c r="CD42" s="359"/>
      <c r="CE42" s="359"/>
      <c r="CF42" s="359"/>
      <c r="CG42" s="359"/>
      <c r="CH42" s="359"/>
      <c r="CI42" s="359"/>
      <c r="CJ42" s="359"/>
      <c r="CK42" s="359"/>
      <c r="CL42" s="359"/>
      <c r="CM42" s="359"/>
      <c r="CN42" s="359"/>
      <c r="CO42" s="359"/>
      <c r="CP42" s="359"/>
      <c r="CQ42" s="359"/>
      <c r="CR42" s="359"/>
      <c r="CS42" s="359"/>
      <c r="CT42" s="359"/>
      <c r="CU42" s="359"/>
      <c r="CV42" s="359"/>
      <c r="CW42" s="359"/>
      <c r="CX42" s="359"/>
      <c r="CY42" s="359"/>
      <c r="CZ42" s="359"/>
      <c r="DA42" s="359"/>
      <c r="DB42" s="359"/>
      <c r="DC42" s="359"/>
      <c r="DD42" s="359"/>
      <c r="DE42" s="359"/>
      <c r="DF42" s="359"/>
      <c r="DG42" s="359"/>
      <c r="DH42" s="359"/>
      <c r="DI42" s="359"/>
      <c r="DJ42" s="360"/>
    </row>
    <row r="43" spans="1:114" ht="12.75">
      <c r="A43" s="573" t="str">
        <f>'План УП'!A47</f>
        <v>2.ЕН</v>
      </c>
      <c r="B43" s="500">
        <f>'План УП'!B47</f>
        <v>0</v>
      </c>
      <c r="C43" s="561" t="str">
        <f>'План УП'!C47</f>
        <v>Базовая часть</v>
      </c>
      <c r="D43" s="562">
        <f>'План УП'!D47</f>
        <v>0</v>
      </c>
      <c r="E43" s="563">
        <f>'План УП'!E47</f>
        <v>0</v>
      </c>
      <c r="F43" s="564">
        <f>'План УП'!F47</f>
        <v>0</v>
      </c>
      <c r="G43" s="565">
        <f>'План УП'!G47</f>
        <v>0</v>
      </c>
      <c r="H43" s="566">
        <f>'План УП'!H47</f>
        <v>0</v>
      </c>
      <c r="I43" s="566">
        <f>'План УП'!I47</f>
        <v>0</v>
      </c>
      <c r="J43" s="566">
        <f>'План УП'!J47</f>
        <v>0</v>
      </c>
      <c r="K43" s="566">
        <f>'План УП'!K47</f>
        <v>0</v>
      </c>
      <c r="L43" s="566">
        <f>'План УП'!L47</f>
        <v>0</v>
      </c>
      <c r="M43" s="566"/>
      <c r="N43" s="566"/>
      <c r="O43" s="574"/>
      <c r="P43" s="575"/>
      <c r="Q43" s="575"/>
      <c r="R43" s="575"/>
      <c r="S43" s="575"/>
      <c r="T43" s="575"/>
      <c r="U43" s="575"/>
      <c r="V43" s="575"/>
      <c r="W43" s="575"/>
      <c r="X43" s="575"/>
      <c r="Y43" s="575"/>
      <c r="Z43" s="575"/>
      <c r="AA43" s="575"/>
      <c r="AB43" s="575"/>
      <c r="AC43" s="575"/>
      <c r="AD43" s="575"/>
      <c r="AE43" s="575"/>
      <c r="AF43" s="575"/>
      <c r="AG43" s="575"/>
      <c r="AH43" s="575"/>
      <c r="AI43" s="575"/>
      <c r="AJ43" s="575"/>
      <c r="AK43" s="575"/>
      <c r="AL43" s="575"/>
      <c r="AM43" s="575"/>
      <c r="AN43" s="575"/>
      <c r="AO43" s="575"/>
      <c r="AP43" s="575"/>
      <c r="AQ43" s="575"/>
      <c r="AR43" s="576"/>
      <c r="AS43" s="577"/>
      <c r="AT43" s="578"/>
      <c r="AU43" s="578"/>
      <c r="AV43" s="578"/>
      <c r="AW43" s="578"/>
      <c r="AX43" s="578"/>
      <c r="AY43" s="578"/>
      <c r="AZ43" s="578"/>
      <c r="BA43" s="578"/>
      <c r="BB43" s="578"/>
      <c r="BC43" s="578"/>
      <c r="BD43" s="578"/>
      <c r="BE43" s="578"/>
      <c r="BF43" s="578"/>
      <c r="BG43" s="578"/>
      <c r="BH43" s="578"/>
      <c r="BI43" s="578"/>
      <c r="BJ43" s="578"/>
      <c r="BK43" s="578"/>
      <c r="BL43" s="578"/>
      <c r="BM43" s="578"/>
      <c r="BN43" s="578"/>
      <c r="BO43" s="578"/>
      <c r="BP43" s="578"/>
      <c r="BQ43" s="578"/>
      <c r="BR43" s="578"/>
      <c r="BS43" s="578"/>
      <c r="BT43" s="578"/>
      <c r="BU43" s="578"/>
      <c r="BV43" s="578"/>
      <c r="BW43" s="578"/>
      <c r="BX43" s="578"/>
      <c r="BY43" s="578"/>
      <c r="BZ43" s="578"/>
      <c r="CA43" s="578"/>
      <c r="CB43" s="578"/>
      <c r="CC43" s="578"/>
      <c r="CD43" s="578"/>
      <c r="CE43" s="578"/>
      <c r="CF43" s="578"/>
      <c r="CG43" s="578"/>
      <c r="CH43" s="578"/>
      <c r="CI43" s="578"/>
      <c r="CJ43" s="578"/>
      <c r="CK43" s="578"/>
      <c r="CL43" s="578"/>
      <c r="CM43" s="578"/>
      <c r="CN43" s="578"/>
      <c r="CO43" s="578"/>
      <c r="CP43" s="578"/>
      <c r="CQ43" s="578"/>
      <c r="CR43" s="578"/>
      <c r="CS43" s="578"/>
      <c r="CT43" s="578"/>
      <c r="CU43" s="578"/>
      <c r="CV43" s="578"/>
      <c r="CW43" s="578"/>
      <c r="CX43" s="578"/>
      <c r="CY43" s="578"/>
      <c r="CZ43" s="578"/>
      <c r="DA43" s="578"/>
      <c r="DB43" s="578"/>
      <c r="DC43" s="578"/>
      <c r="DD43" s="578"/>
      <c r="DE43" s="578"/>
      <c r="DF43" s="578"/>
      <c r="DG43" s="578"/>
      <c r="DH43" s="578"/>
      <c r="DI43" s="578"/>
      <c r="DJ43" s="579"/>
    </row>
    <row r="44" spans="1:114" ht="12.75">
      <c r="A44" s="271" t="str">
        <f>'План УП'!A48</f>
        <v>2Б</v>
      </c>
      <c r="B44" s="55">
        <f>'План УП'!B48</f>
        <v>1</v>
      </c>
      <c r="C44" s="338">
        <f>'План УП'!C48</f>
        <v>0</v>
      </c>
      <c r="D44" s="272">
        <f>'План УП'!D48</f>
        <v>0</v>
      </c>
      <c r="E44" s="273">
        <f>'План УП'!E48</f>
        <v>0</v>
      </c>
      <c r="F44" s="274">
        <f>'План УП'!F48</f>
        <v>0</v>
      </c>
      <c r="G44" s="282">
        <f>'План УП'!G48</f>
        <v>0</v>
      </c>
      <c r="H44" s="281">
        <f>'План УП'!H48</f>
        <v>0</v>
      </c>
      <c r="I44" s="281">
        <f>'План УП'!I48</f>
        <v>0</v>
      </c>
      <c r="J44" s="281">
        <f>'План УП'!J48</f>
        <v>0</v>
      </c>
      <c r="K44" s="281">
        <f>'План УП'!K48</f>
        <v>0</v>
      </c>
      <c r="L44" s="281">
        <f>'План УП'!L48</f>
        <v>0</v>
      </c>
      <c r="M44" s="281"/>
      <c r="N44" s="281"/>
      <c r="O44" s="352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353"/>
      <c r="AQ44" s="353"/>
      <c r="AR44" s="354"/>
      <c r="AS44" s="352"/>
      <c r="AT44" s="353"/>
      <c r="AU44" s="353"/>
      <c r="AV44" s="353"/>
      <c r="AW44" s="353"/>
      <c r="AX44" s="353"/>
      <c r="AY44" s="353"/>
      <c r="AZ44" s="353"/>
      <c r="BA44" s="353"/>
      <c r="BB44" s="353"/>
      <c r="BC44" s="353"/>
      <c r="BD44" s="353"/>
      <c r="BE44" s="353"/>
      <c r="BF44" s="353"/>
      <c r="BG44" s="353"/>
      <c r="BH44" s="353"/>
      <c r="BI44" s="353"/>
      <c r="BJ44" s="353"/>
      <c r="BK44" s="353"/>
      <c r="BL44" s="353"/>
      <c r="BM44" s="353"/>
      <c r="BN44" s="353"/>
      <c r="BO44" s="353"/>
      <c r="BP44" s="353"/>
      <c r="BQ44" s="353"/>
      <c r="BR44" s="353"/>
      <c r="BS44" s="353"/>
      <c r="BT44" s="353"/>
      <c r="BU44" s="353"/>
      <c r="BV44" s="353"/>
      <c r="BW44" s="353"/>
      <c r="BX44" s="353"/>
      <c r="BY44" s="353"/>
      <c r="BZ44" s="353"/>
      <c r="CA44" s="353"/>
      <c r="CB44" s="353"/>
      <c r="CC44" s="353"/>
      <c r="CD44" s="353"/>
      <c r="CE44" s="353"/>
      <c r="CF44" s="353"/>
      <c r="CG44" s="353"/>
      <c r="CH44" s="353"/>
      <c r="CI44" s="353"/>
      <c r="CJ44" s="353"/>
      <c r="CK44" s="353"/>
      <c r="CL44" s="353"/>
      <c r="CM44" s="353"/>
      <c r="CN44" s="353"/>
      <c r="CO44" s="353"/>
      <c r="CP44" s="353"/>
      <c r="CQ44" s="353"/>
      <c r="CR44" s="353"/>
      <c r="CS44" s="353"/>
      <c r="CT44" s="353"/>
      <c r="CU44" s="353"/>
      <c r="CV44" s="353"/>
      <c r="CW44" s="353"/>
      <c r="CX44" s="353"/>
      <c r="CY44" s="353"/>
      <c r="CZ44" s="353"/>
      <c r="DA44" s="353"/>
      <c r="DB44" s="353"/>
      <c r="DC44" s="353"/>
      <c r="DD44" s="353"/>
      <c r="DE44" s="353"/>
      <c r="DF44" s="353"/>
      <c r="DG44" s="353"/>
      <c r="DH44" s="353"/>
      <c r="DI44" s="353"/>
      <c r="DJ44" s="354"/>
    </row>
    <row r="45" spans="1:114" ht="12.75">
      <c r="A45" s="271" t="str">
        <f>'План УП'!A49</f>
        <v>2Б</v>
      </c>
      <c r="B45" s="55">
        <f>'План УП'!B49</f>
        <v>2</v>
      </c>
      <c r="C45" s="338">
        <f>'План УП'!C49</f>
        <v>0</v>
      </c>
      <c r="D45" s="272">
        <f>'План УП'!D49</f>
        <v>0</v>
      </c>
      <c r="E45" s="273">
        <f>'План УП'!E49</f>
        <v>0</v>
      </c>
      <c r="F45" s="274">
        <f>'План УП'!F49</f>
        <v>0</v>
      </c>
      <c r="G45" s="282">
        <f>'План УП'!G49</f>
        <v>0</v>
      </c>
      <c r="H45" s="281">
        <f>'План УП'!H49</f>
        <v>0</v>
      </c>
      <c r="I45" s="281">
        <f>'План УП'!I49</f>
        <v>0</v>
      </c>
      <c r="J45" s="281">
        <f>'План УП'!J49</f>
        <v>0</v>
      </c>
      <c r="K45" s="281">
        <f>'План УП'!K49</f>
        <v>0</v>
      </c>
      <c r="L45" s="281">
        <f>'План УП'!L49</f>
        <v>0</v>
      </c>
      <c r="M45" s="281"/>
      <c r="N45" s="281"/>
      <c r="O45" s="352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/>
      <c r="AA45" s="353"/>
      <c r="AB45" s="353"/>
      <c r="AC45" s="353"/>
      <c r="AD45" s="353"/>
      <c r="AE45" s="353"/>
      <c r="AF45" s="353"/>
      <c r="AG45" s="353"/>
      <c r="AH45" s="353"/>
      <c r="AI45" s="353"/>
      <c r="AJ45" s="353"/>
      <c r="AK45" s="353"/>
      <c r="AL45" s="353"/>
      <c r="AM45" s="353"/>
      <c r="AN45" s="353"/>
      <c r="AO45" s="353"/>
      <c r="AP45" s="353"/>
      <c r="AQ45" s="353"/>
      <c r="AR45" s="354"/>
      <c r="AS45" s="352"/>
      <c r="AT45" s="353"/>
      <c r="AU45" s="353"/>
      <c r="AV45" s="353"/>
      <c r="AW45" s="353"/>
      <c r="AX45" s="353"/>
      <c r="AY45" s="353"/>
      <c r="AZ45" s="353"/>
      <c r="BA45" s="353"/>
      <c r="BB45" s="353"/>
      <c r="BC45" s="353"/>
      <c r="BD45" s="353"/>
      <c r="BE45" s="353"/>
      <c r="BF45" s="353"/>
      <c r="BG45" s="353"/>
      <c r="BH45" s="353"/>
      <c r="BI45" s="353"/>
      <c r="BJ45" s="353"/>
      <c r="BK45" s="353"/>
      <c r="BL45" s="353"/>
      <c r="BM45" s="353"/>
      <c r="BN45" s="353"/>
      <c r="BO45" s="353"/>
      <c r="BP45" s="353"/>
      <c r="BQ45" s="353"/>
      <c r="BR45" s="353"/>
      <c r="BS45" s="353"/>
      <c r="BT45" s="353"/>
      <c r="BU45" s="353"/>
      <c r="BV45" s="353"/>
      <c r="BW45" s="353"/>
      <c r="BX45" s="353"/>
      <c r="BY45" s="353"/>
      <c r="BZ45" s="353"/>
      <c r="CA45" s="353"/>
      <c r="CB45" s="353"/>
      <c r="CC45" s="353"/>
      <c r="CD45" s="353"/>
      <c r="CE45" s="353"/>
      <c r="CF45" s="353"/>
      <c r="CG45" s="353"/>
      <c r="CH45" s="353"/>
      <c r="CI45" s="353"/>
      <c r="CJ45" s="353"/>
      <c r="CK45" s="353"/>
      <c r="CL45" s="353"/>
      <c r="CM45" s="353"/>
      <c r="CN45" s="353"/>
      <c r="CO45" s="353"/>
      <c r="CP45" s="353"/>
      <c r="CQ45" s="353"/>
      <c r="CR45" s="353"/>
      <c r="CS45" s="353"/>
      <c r="CT45" s="353"/>
      <c r="CU45" s="353"/>
      <c r="CV45" s="353"/>
      <c r="CW45" s="353"/>
      <c r="CX45" s="353"/>
      <c r="CY45" s="353"/>
      <c r="CZ45" s="353"/>
      <c r="DA45" s="353"/>
      <c r="DB45" s="353"/>
      <c r="DC45" s="353"/>
      <c r="DD45" s="353"/>
      <c r="DE45" s="353"/>
      <c r="DF45" s="353"/>
      <c r="DG45" s="353"/>
      <c r="DH45" s="353"/>
      <c r="DI45" s="353"/>
      <c r="DJ45" s="354"/>
    </row>
    <row r="46" spans="1:114" ht="12.75">
      <c r="A46" s="271" t="str">
        <f>'План УП'!A50</f>
        <v>2Б</v>
      </c>
      <c r="B46" s="55">
        <f>'План УП'!B50</f>
        <v>3</v>
      </c>
      <c r="C46" s="338">
        <f>'План УП'!C50</f>
        <v>0</v>
      </c>
      <c r="D46" s="272">
        <f>'План УП'!D50</f>
        <v>0</v>
      </c>
      <c r="E46" s="273">
        <f>'План УП'!E50</f>
        <v>0</v>
      </c>
      <c r="F46" s="274">
        <f>'План УП'!F50</f>
        <v>0</v>
      </c>
      <c r="G46" s="282">
        <f>'План УП'!G50</f>
        <v>0</v>
      </c>
      <c r="H46" s="281">
        <f>'План УП'!H50</f>
        <v>0</v>
      </c>
      <c r="I46" s="281">
        <f>'План УП'!I50</f>
        <v>0</v>
      </c>
      <c r="J46" s="281">
        <f>'План УП'!J50</f>
        <v>0</v>
      </c>
      <c r="K46" s="281">
        <f>'План УП'!K50</f>
        <v>0</v>
      </c>
      <c r="L46" s="281">
        <f>'План УП'!L50</f>
        <v>0</v>
      </c>
      <c r="M46" s="281"/>
      <c r="N46" s="281"/>
      <c r="O46" s="352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G46" s="353"/>
      <c r="AH46" s="353"/>
      <c r="AI46" s="353"/>
      <c r="AJ46" s="353"/>
      <c r="AK46" s="353"/>
      <c r="AL46" s="353"/>
      <c r="AM46" s="353"/>
      <c r="AN46" s="353"/>
      <c r="AO46" s="353"/>
      <c r="AP46" s="353"/>
      <c r="AQ46" s="353"/>
      <c r="AR46" s="354"/>
      <c r="AS46" s="352"/>
      <c r="AT46" s="353"/>
      <c r="AU46" s="353"/>
      <c r="AV46" s="353"/>
      <c r="AW46" s="353"/>
      <c r="AX46" s="353"/>
      <c r="AY46" s="353"/>
      <c r="AZ46" s="353"/>
      <c r="BA46" s="353"/>
      <c r="BB46" s="353"/>
      <c r="BC46" s="353"/>
      <c r="BD46" s="353"/>
      <c r="BE46" s="353"/>
      <c r="BF46" s="353"/>
      <c r="BG46" s="353"/>
      <c r="BH46" s="353"/>
      <c r="BI46" s="353"/>
      <c r="BJ46" s="353"/>
      <c r="BK46" s="353"/>
      <c r="BL46" s="353"/>
      <c r="BM46" s="353"/>
      <c r="BN46" s="353"/>
      <c r="BO46" s="353"/>
      <c r="BP46" s="353"/>
      <c r="BQ46" s="353"/>
      <c r="BR46" s="353"/>
      <c r="BS46" s="353"/>
      <c r="BT46" s="353"/>
      <c r="BU46" s="353"/>
      <c r="BV46" s="353"/>
      <c r="BW46" s="353"/>
      <c r="BX46" s="353"/>
      <c r="BY46" s="353"/>
      <c r="BZ46" s="353"/>
      <c r="CA46" s="353"/>
      <c r="CB46" s="353"/>
      <c r="CC46" s="353"/>
      <c r="CD46" s="353"/>
      <c r="CE46" s="353"/>
      <c r="CF46" s="353"/>
      <c r="CG46" s="353"/>
      <c r="CH46" s="353"/>
      <c r="CI46" s="353"/>
      <c r="CJ46" s="353"/>
      <c r="CK46" s="353"/>
      <c r="CL46" s="353"/>
      <c r="CM46" s="353"/>
      <c r="CN46" s="353"/>
      <c r="CO46" s="353"/>
      <c r="CP46" s="353"/>
      <c r="CQ46" s="353"/>
      <c r="CR46" s="353"/>
      <c r="CS46" s="353"/>
      <c r="CT46" s="353"/>
      <c r="CU46" s="353"/>
      <c r="CV46" s="353"/>
      <c r="CW46" s="353"/>
      <c r="CX46" s="353"/>
      <c r="CY46" s="353"/>
      <c r="CZ46" s="353"/>
      <c r="DA46" s="353"/>
      <c r="DB46" s="353"/>
      <c r="DC46" s="353"/>
      <c r="DD46" s="353"/>
      <c r="DE46" s="353"/>
      <c r="DF46" s="353"/>
      <c r="DG46" s="353"/>
      <c r="DH46" s="353"/>
      <c r="DI46" s="353"/>
      <c r="DJ46" s="354"/>
    </row>
    <row r="47" spans="1:114" ht="12.75">
      <c r="A47" s="271" t="str">
        <f>'План УП'!A51</f>
        <v>2Б</v>
      </c>
      <c r="B47" s="55">
        <f>'План УП'!B51</f>
        <v>4</v>
      </c>
      <c r="C47" s="338">
        <f>'План УП'!C51</f>
        <v>0</v>
      </c>
      <c r="D47" s="272">
        <f>'План УП'!D51</f>
        <v>0</v>
      </c>
      <c r="E47" s="273">
        <f>'План УП'!E51</f>
        <v>0</v>
      </c>
      <c r="F47" s="274">
        <f>'План УП'!F51</f>
        <v>0</v>
      </c>
      <c r="G47" s="282">
        <f>'План УП'!G51</f>
        <v>0</v>
      </c>
      <c r="H47" s="281">
        <f>'План УП'!H51</f>
        <v>0</v>
      </c>
      <c r="I47" s="281">
        <f>'План УП'!I51</f>
        <v>0</v>
      </c>
      <c r="J47" s="281">
        <f>'План УП'!J51</f>
        <v>0</v>
      </c>
      <c r="K47" s="281">
        <f>'План УП'!K51</f>
        <v>0</v>
      </c>
      <c r="L47" s="281">
        <f>'План УП'!L51</f>
        <v>0</v>
      </c>
      <c r="M47" s="281"/>
      <c r="N47" s="281"/>
      <c r="O47" s="352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3"/>
      <c r="AJ47" s="353"/>
      <c r="AK47" s="353"/>
      <c r="AL47" s="353"/>
      <c r="AM47" s="353"/>
      <c r="AN47" s="353"/>
      <c r="AO47" s="353"/>
      <c r="AP47" s="353"/>
      <c r="AQ47" s="353"/>
      <c r="AR47" s="354"/>
      <c r="AS47" s="352"/>
      <c r="AT47" s="353"/>
      <c r="AU47" s="353"/>
      <c r="AV47" s="353"/>
      <c r="AW47" s="353"/>
      <c r="AX47" s="353"/>
      <c r="AY47" s="353"/>
      <c r="AZ47" s="353"/>
      <c r="BA47" s="353"/>
      <c r="BB47" s="353"/>
      <c r="BC47" s="353"/>
      <c r="BD47" s="353"/>
      <c r="BE47" s="353"/>
      <c r="BF47" s="353"/>
      <c r="BG47" s="353"/>
      <c r="BH47" s="353"/>
      <c r="BI47" s="353"/>
      <c r="BJ47" s="353"/>
      <c r="BK47" s="353"/>
      <c r="BL47" s="353"/>
      <c r="BM47" s="353"/>
      <c r="BN47" s="353"/>
      <c r="BO47" s="353"/>
      <c r="BP47" s="353"/>
      <c r="BQ47" s="353"/>
      <c r="BR47" s="353"/>
      <c r="BS47" s="353"/>
      <c r="BT47" s="353"/>
      <c r="BU47" s="353"/>
      <c r="BV47" s="353"/>
      <c r="BW47" s="353"/>
      <c r="BX47" s="353"/>
      <c r="BY47" s="353"/>
      <c r="BZ47" s="353"/>
      <c r="CA47" s="353"/>
      <c r="CB47" s="353"/>
      <c r="CC47" s="353"/>
      <c r="CD47" s="353"/>
      <c r="CE47" s="353"/>
      <c r="CF47" s="353"/>
      <c r="CG47" s="353"/>
      <c r="CH47" s="353"/>
      <c r="CI47" s="353"/>
      <c r="CJ47" s="353"/>
      <c r="CK47" s="353"/>
      <c r="CL47" s="353"/>
      <c r="CM47" s="353"/>
      <c r="CN47" s="353"/>
      <c r="CO47" s="353"/>
      <c r="CP47" s="353"/>
      <c r="CQ47" s="353"/>
      <c r="CR47" s="353"/>
      <c r="CS47" s="353"/>
      <c r="CT47" s="353"/>
      <c r="CU47" s="353"/>
      <c r="CV47" s="353"/>
      <c r="CW47" s="353"/>
      <c r="CX47" s="353"/>
      <c r="CY47" s="353"/>
      <c r="CZ47" s="353"/>
      <c r="DA47" s="353"/>
      <c r="DB47" s="353"/>
      <c r="DC47" s="353"/>
      <c r="DD47" s="353"/>
      <c r="DE47" s="353"/>
      <c r="DF47" s="353"/>
      <c r="DG47" s="353"/>
      <c r="DH47" s="353"/>
      <c r="DI47" s="353"/>
      <c r="DJ47" s="354"/>
    </row>
    <row r="48" spans="1:114" ht="12.75">
      <c r="A48" s="271" t="str">
        <f>'План УП'!A52</f>
        <v>2Б</v>
      </c>
      <c r="B48" s="55">
        <f>'План УП'!B52</f>
        <v>5</v>
      </c>
      <c r="C48" s="338">
        <f>'План УП'!C52</f>
        <v>0</v>
      </c>
      <c r="D48" s="272">
        <f>'План УП'!D52</f>
        <v>0</v>
      </c>
      <c r="E48" s="273">
        <f>'План УП'!E52</f>
        <v>0</v>
      </c>
      <c r="F48" s="274">
        <f>'План УП'!F52</f>
        <v>0</v>
      </c>
      <c r="G48" s="282">
        <f>'План УП'!G52</f>
        <v>0</v>
      </c>
      <c r="H48" s="281">
        <f>'План УП'!H52</f>
        <v>0</v>
      </c>
      <c r="I48" s="281">
        <f>'План УП'!I52</f>
        <v>0</v>
      </c>
      <c r="J48" s="281">
        <f>'План УП'!J52</f>
        <v>0</v>
      </c>
      <c r="K48" s="281">
        <f>'План УП'!K52</f>
        <v>0</v>
      </c>
      <c r="L48" s="281">
        <f>'План УП'!L52</f>
        <v>0</v>
      </c>
      <c r="M48" s="281"/>
      <c r="N48" s="281"/>
      <c r="O48" s="352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>
        <v>0</v>
      </c>
      <c r="AK48" s="353"/>
      <c r="AL48" s="353"/>
      <c r="AM48" s="353"/>
      <c r="AN48" s="353"/>
      <c r="AO48" s="353"/>
      <c r="AP48" s="353"/>
      <c r="AQ48" s="353"/>
      <c r="AR48" s="354"/>
      <c r="AS48" s="352"/>
      <c r="AT48" s="353"/>
      <c r="AU48" s="353"/>
      <c r="AV48" s="353"/>
      <c r="AW48" s="353"/>
      <c r="AX48" s="353"/>
      <c r="AY48" s="353"/>
      <c r="AZ48" s="353"/>
      <c r="BA48" s="353"/>
      <c r="BB48" s="353"/>
      <c r="BC48" s="353"/>
      <c r="BD48" s="353"/>
      <c r="BE48" s="353"/>
      <c r="BF48" s="353"/>
      <c r="BG48" s="353"/>
      <c r="BH48" s="353"/>
      <c r="BI48" s="353"/>
      <c r="BJ48" s="353"/>
      <c r="BK48" s="353"/>
      <c r="BL48" s="353"/>
      <c r="BM48" s="353"/>
      <c r="BN48" s="353"/>
      <c r="BO48" s="353"/>
      <c r="BP48" s="353"/>
      <c r="BQ48" s="353"/>
      <c r="BR48" s="353"/>
      <c r="BS48" s="353"/>
      <c r="BT48" s="353"/>
      <c r="BU48" s="353"/>
      <c r="BV48" s="353"/>
      <c r="BW48" s="353"/>
      <c r="BX48" s="353"/>
      <c r="BY48" s="353"/>
      <c r="BZ48" s="353"/>
      <c r="CA48" s="353"/>
      <c r="CB48" s="353"/>
      <c r="CC48" s="353"/>
      <c r="CD48" s="353"/>
      <c r="CE48" s="353"/>
      <c r="CF48" s="353"/>
      <c r="CG48" s="353"/>
      <c r="CH48" s="353"/>
      <c r="CI48" s="353"/>
      <c r="CJ48" s="353"/>
      <c r="CK48" s="353"/>
      <c r="CL48" s="353"/>
      <c r="CM48" s="353"/>
      <c r="CN48" s="353"/>
      <c r="CO48" s="353"/>
      <c r="CP48" s="353"/>
      <c r="CQ48" s="353"/>
      <c r="CR48" s="353"/>
      <c r="CS48" s="353"/>
      <c r="CT48" s="353"/>
      <c r="CU48" s="353"/>
      <c r="CV48" s="353"/>
      <c r="CW48" s="353"/>
      <c r="CX48" s="353"/>
      <c r="CY48" s="353"/>
      <c r="CZ48" s="353"/>
      <c r="DA48" s="353"/>
      <c r="DB48" s="353"/>
      <c r="DC48" s="353"/>
      <c r="DD48" s="353"/>
      <c r="DE48" s="353"/>
      <c r="DF48" s="353"/>
      <c r="DG48" s="353"/>
      <c r="DH48" s="353"/>
      <c r="DI48" s="353"/>
      <c r="DJ48" s="354"/>
    </row>
    <row r="49" spans="1:114" ht="12.75">
      <c r="A49" s="271" t="str">
        <f>'План УП'!A53</f>
        <v>2Б</v>
      </c>
      <c r="B49" s="55">
        <f>'План УП'!B53</f>
        <v>6</v>
      </c>
      <c r="C49" s="338">
        <f>'План УП'!C53</f>
        <v>0</v>
      </c>
      <c r="D49" s="272">
        <f>'План УП'!D53</f>
        <v>0</v>
      </c>
      <c r="E49" s="273">
        <f>'План УП'!E53</f>
        <v>0</v>
      </c>
      <c r="F49" s="274">
        <f>'План УП'!F53</f>
        <v>0</v>
      </c>
      <c r="G49" s="282">
        <f>'План УП'!G53</f>
        <v>0</v>
      </c>
      <c r="H49" s="281">
        <f>'План УП'!H53</f>
        <v>0</v>
      </c>
      <c r="I49" s="281">
        <f>'План УП'!I53</f>
        <v>0</v>
      </c>
      <c r="J49" s="281">
        <f>'План УП'!J53</f>
        <v>0</v>
      </c>
      <c r="K49" s="281">
        <f>'План УП'!K53</f>
        <v>0</v>
      </c>
      <c r="L49" s="281">
        <f>'План УП'!L53</f>
        <v>0</v>
      </c>
      <c r="M49" s="281"/>
      <c r="N49" s="281"/>
      <c r="O49" s="352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4"/>
      <c r="AS49" s="352"/>
      <c r="AT49" s="353"/>
      <c r="AU49" s="353"/>
      <c r="AV49" s="353"/>
      <c r="AW49" s="353"/>
      <c r="AX49" s="353"/>
      <c r="AY49" s="353"/>
      <c r="AZ49" s="353"/>
      <c r="BA49" s="353"/>
      <c r="BB49" s="353"/>
      <c r="BC49" s="353"/>
      <c r="BD49" s="353"/>
      <c r="BE49" s="353"/>
      <c r="BF49" s="353"/>
      <c r="BG49" s="353"/>
      <c r="BH49" s="353"/>
      <c r="BI49" s="353"/>
      <c r="BJ49" s="353"/>
      <c r="BK49" s="353"/>
      <c r="BL49" s="353"/>
      <c r="BM49" s="353"/>
      <c r="BN49" s="353"/>
      <c r="BO49" s="353"/>
      <c r="BP49" s="353"/>
      <c r="BQ49" s="353"/>
      <c r="BR49" s="353"/>
      <c r="BS49" s="353"/>
      <c r="BT49" s="353"/>
      <c r="BU49" s="353"/>
      <c r="BV49" s="353"/>
      <c r="BW49" s="353"/>
      <c r="BX49" s="353"/>
      <c r="BY49" s="353"/>
      <c r="BZ49" s="353"/>
      <c r="CA49" s="353"/>
      <c r="CB49" s="353"/>
      <c r="CC49" s="353"/>
      <c r="CD49" s="353"/>
      <c r="CE49" s="353"/>
      <c r="CF49" s="353"/>
      <c r="CG49" s="353"/>
      <c r="CH49" s="353"/>
      <c r="CI49" s="353"/>
      <c r="CJ49" s="353"/>
      <c r="CK49" s="353"/>
      <c r="CL49" s="353"/>
      <c r="CM49" s="353"/>
      <c r="CN49" s="353"/>
      <c r="CO49" s="353"/>
      <c r="CP49" s="353"/>
      <c r="CQ49" s="353"/>
      <c r="CR49" s="353"/>
      <c r="CS49" s="353"/>
      <c r="CT49" s="353"/>
      <c r="CU49" s="353"/>
      <c r="CV49" s="353"/>
      <c r="CW49" s="353"/>
      <c r="CX49" s="353"/>
      <c r="CY49" s="353"/>
      <c r="CZ49" s="353"/>
      <c r="DA49" s="353"/>
      <c r="DB49" s="353"/>
      <c r="DC49" s="353"/>
      <c r="DD49" s="353"/>
      <c r="DE49" s="353"/>
      <c r="DF49" s="353"/>
      <c r="DG49" s="353"/>
      <c r="DH49" s="353"/>
      <c r="DI49" s="353"/>
      <c r="DJ49" s="354"/>
    </row>
    <row r="50" spans="1:114" ht="12.75">
      <c r="A50" s="271" t="str">
        <f>'План УП'!A54</f>
        <v>2Б</v>
      </c>
      <c r="B50" s="55">
        <f>'План УП'!B54</f>
        <v>7</v>
      </c>
      <c r="C50" s="338">
        <f>'План УП'!C54</f>
        <v>0</v>
      </c>
      <c r="D50" s="272">
        <f>'План УП'!D54</f>
        <v>0</v>
      </c>
      <c r="E50" s="273">
        <f>'План УП'!E54</f>
        <v>0</v>
      </c>
      <c r="F50" s="274">
        <f>'План УП'!F54</f>
        <v>0</v>
      </c>
      <c r="G50" s="282">
        <f>'План УП'!G54</f>
        <v>0</v>
      </c>
      <c r="H50" s="281">
        <f>'План УП'!H54</f>
        <v>0</v>
      </c>
      <c r="I50" s="281">
        <f>'План УП'!I54</f>
        <v>0</v>
      </c>
      <c r="J50" s="281">
        <f>'План УП'!J54</f>
        <v>0</v>
      </c>
      <c r="K50" s="281">
        <f>'План УП'!K54</f>
        <v>0</v>
      </c>
      <c r="L50" s="281">
        <f>'План УП'!L54</f>
        <v>0</v>
      </c>
      <c r="M50" s="281"/>
      <c r="N50" s="281"/>
      <c r="O50" s="352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53"/>
      <c r="AD50" s="353"/>
      <c r="AE50" s="353"/>
      <c r="AF50" s="353"/>
      <c r="AG50" s="353"/>
      <c r="AH50" s="353"/>
      <c r="AI50" s="353"/>
      <c r="AJ50" s="353"/>
      <c r="AK50" s="353"/>
      <c r="AL50" s="353"/>
      <c r="AM50" s="353"/>
      <c r="AN50" s="353"/>
      <c r="AO50" s="353"/>
      <c r="AP50" s="353"/>
      <c r="AQ50" s="353"/>
      <c r="AR50" s="354"/>
      <c r="AS50" s="352"/>
      <c r="AT50" s="353"/>
      <c r="AU50" s="353"/>
      <c r="AV50" s="353"/>
      <c r="AW50" s="353"/>
      <c r="AX50" s="353"/>
      <c r="AY50" s="353"/>
      <c r="AZ50" s="353"/>
      <c r="BA50" s="353"/>
      <c r="BB50" s="353"/>
      <c r="BC50" s="353"/>
      <c r="BD50" s="353"/>
      <c r="BE50" s="353"/>
      <c r="BF50" s="353"/>
      <c r="BG50" s="353"/>
      <c r="BH50" s="353"/>
      <c r="BI50" s="353"/>
      <c r="BJ50" s="353"/>
      <c r="BK50" s="353"/>
      <c r="BL50" s="353"/>
      <c r="BM50" s="353"/>
      <c r="BN50" s="353"/>
      <c r="BO50" s="353"/>
      <c r="BP50" s="353"/>
      <c r="BQ50" s="353"/>
      <c r="BR50" s="353"/>
      <c r="BS50" s="353"/>
      <c r="BT50" s="353"/>
      <c r="BU50" s="353"/>
      <c r="BV50" s="353"/>
      <c r="BW50" s="353"/>
      <c r="BX50" s="353"/>
      <c r="BY50" s="353"/>
      <c r="BZ50" s="353"/>
      <c r="CA50" s="353"/>
      <c r="CB50" s="353"/>
      <c r="CC50" s="353"/>
      <c r="CD50" s="353"/>
      <c r="CE50" s="353"/>
      <c r="CF50" s="353"/>
      <c r="CG50" s="353"/>
      <c r="CH50" s="353"/>
      <c r="CI50" s="353"/>
      <c r="CJ50" s="353"/>
      <c r="CK50" s="353"/>
      <c r="CL50" s="353"/>
      <c r="CM50" s="353"/>
      <c r="CN50" s="353"/>
      <c r="CO50" s="353"/>
      <c r="CP50" s="353"/>
      <c r="CQ50" s="353"/>
      <c r="CR50" s="353"/>
      <c r="CS50" s="353"/>
      <c r="CT50" s="353"/>
      <c r="CU50" s="353"/>
      <c r="CV50" s="353"/>
      <c r="CW50" s="353"/>
      <c r="CX50" s="353"/>
      <c r="CY50" s="353"/>
      <c r="CZ50" s="353"/>
      <c r="DA50" s="353"/>
      <c r="DB50" s="353"/>
      <c r="DC50" s="353"/>
      <c r="DD50" s="353"/>
      <c r="DE50" s="353"/>
      <c r="DF50" s="353"/>
      <c r="DG50" s="353"/>
      <c r="DH50" s="353"/>
      <c r="DI50" s="353"/>
      <c r="DJ50" s="354"/>
    </row>
    <row r="51" spans="1:114" ht="12.75">
      <c r="A51" s="271" t="str">
        <f>'План УП'!A55</f>
        <v>2Б</v>
      </c>
      <c r="B51" s="55">
        <f>'План УП'!B55</f>
        <v>8</v>
      </c>
      <c r="C51" s="338">
        <f>'План УП'!C55</f>
        <v>0</v>
      </c>
      <c r="D51" s="272">
        <f>'План УП'!D55</f>
        <v>0</v>
      </c>
      <c r="E51" s="273">
        <f>'План УП'!E55</f>
        <v>0</v>
      </c>
      <c r="F51" s="274">
        <f>'План УП'!F55</f>
        <v>0</v>
      </c>
      <c r="G51" s="282">
        <f>'План УП'!G55</f>
        <v>0</v>
      </c>
      <c r="H51" s="281">
        <f>'План УП'!H55</f>
        <v>0</v>
      </c>
      <c r="I51" s="281">
        <f>'План УП'!I55</f>
        <v>0</v>
      </c>
      <c r="J51" s="281">
        <f>'План УП'!J55</f>
        <v>0</v>
      </c>
      <c r="K51" s="281">
        <f>'План УП'!K55</f>
        <v>0</v>
      </c>
      <c r="L51" s="281">
        <f>'План УП'!L55</f>
        <v>0</v>
      </c>
      <c r="M51" s="281"/>
      <c r="N51" s="281"/>
      <c r="O51" s="352"/>
      <c r="P51" s="353"/>
      <c r="Q51" s="353"/>
      <c r="R51" s="353"/>
      <c r="S51" s="353"/>
      <c r="T51" s="353"/>
      <c r="U51" s="353"/>
      <c r="V51" s="353"/>
      <c r="W51" s="353"/>
      <c r="X51" s="353"/>
      <c r="Y51" s="353"/>
      <c r="Z51" s="353"/>
      <c r="AA51" s="353"/>
      <c r="AB51" s="353"/>
      <c r="AC51" s="353"/>
      <c r="AD51" s="353"/>
      <c r="AE51" s="353"/>
      <c r="AF51" s="353"/>
      <c r="AG51" s="353"/>
      <c r="AH51" s="353"/>
      <c r="AI51" s="353"/>
      <c r="AJ51" s="353"/>
      <c r="AK51" s="353"/>
      <c r="AL51" s="353"/>
      <c r="AM51" s="353"/>
      <c r="AN51" s="353"/>
      <c r="AO51" s="353"/>
      <c r="AP51" s="353"/>
      <c r="AQ51" s="353"/>
      <c r="AR51" s="354"/>
      <c r="AS51" s="352"/>
      <c r="AT51" s="353"/>
      <c r="AU51" s="353"/>
      <c r="AV51" s="353"/>
      <c r="AW51" s="353"/>
      <c r="AX51" s="353"/>
      <c r="AY51" s="353"/>
      <c r="AZ51" s="353"/>
      <c r="BA51" s="353"/>
      <c r="BB51" s="353"/>
      <c r="BC51" s="353"/>
      <c r="BD51" s="353"/>
      <c r="BE51" s="353"/>
      <c r="BF51" s="353"/>
      <c r="BG51" s="353"/>
      <c r="BH51" s="353"/>
      <c r="BI51" s="353"/>
      <c r="BJ51" s="353"/>
      <c r="BK51" s="353"/>
      <c r="BL51" s="353"/>
      <c r="BM51" s="353"/>
      <c r="BN51" s="353"/>
      <c r="BO51" s="353"/>
      <c r="BP51" s="353"/>
      <c r="BQ51" s="353"/>
      <c r="BR51" s="353"/>
      <c r="BS51" s="353"/>
      <c r="BT51" s="353"/>
      <c r="BU51" s="353"/>
      <c r="BV51" s="353"/>
      <c r="BW51" s="353"/>
      <c r="BX51" s="353"/>
      <c r="BY51" s="353"/>
      <c r="BZ51" s="353"/>
      <c r="CA51" s="353"/>
      <c r="CB51" s="353"/>
      <c r="CC51" s="353"/>
      <c r="CD51" s="353"/>
      <c r="CE51" s="353"/>
      <c r="CF51" s="353"/>
      <c r="CG51" s="353"/>
      <c r="CH51" s="353"/>
      <c r="CI51" s="353"/>
      <c r="CJ51" s="353"/>
      <c r="CK51" s="353"/>
      <c r="CL51" s="353"/>
      <c r="CM51" s="353"/>
      <c r="CN51" s="353"/>
      <c r="CO51" s="353"/>
      <c r="CP51" s="353"/>
      <c r="CQ51" s="353"/>
      <c r="CR51" s="353"/>
      <c r="CS51" s="353"/>
      <c r="CT51" s="353"/>
      <c r="CU51" s="353"/>
      <c r="CV51" s="353"/>
      <c r="CW51" s="353"/>
      <c r="CX51" s="353"/>
      <c r="CY51" s="353"/>
      <c r="CZ51" s="353"/>
      <c r="DA51" s="353"/>
      <c r="DB51" s="353"/>
      <c r="DC51" s="353"/>
      <c r="DD51" s="353"/>
      <c r="DE51" s="353"/>
      <c r="DF51" s="353"/>
      <c r="DG51" s="353"/>
      <c r="DH51" s="353"/>
      <c r="DI51" s="353"/>
      <c r="DJ51" s="354"/>
    </row>
    <row r="52" spans="1:114" ht="12.75">
      <c r="A52" s="271" t="str">
        <f>'План УП'!A56</f>
        <v>2Б</v>
      </c>
      <c r="B52" s="55">
        <f>'План УП'!B56</f>
        <v>9</v>
      </c>
      <c r="C52" s="338">
        <f>'План УП'!C56</f>
        <v>0</v>
      </c>
      <c r="D52" s="272">
        <f>'План УП'!D56</f>
        <v>0</v>
      </c>
      <c r="E52" s="273">
        <f>'План УП'!E56</f>
        <v>0</v>
      </c>
      <c r="F52" s="274">
        <f>'План УП'!F56</f>
        <v>0</v>
      </c>
      <c r="G52" s="282">
        <f>'План УП'!G56</f>
        <v>0</v>
      </c>
      <c r="H52" s="281">
        <f>'План УП'!H56</f>
        <v>0</v>
      </c>
      <c r="I52" s="281">
        <f>'План УП'!I56</f>
        <v>0</v>
      </c>
      <c r="J52" s="281">
        <f>'План УП'!J56</f>
        <v>0</v>
      </c>
      <c r="K52" s="281">
        <f>'План УП'!K56</f>
        <v>0</v>
      </c>
      <c r="L52" s="281">
        <f>'План УП'!L56</f>
        <v>0</v>
      </c>
      <c r="M52" s="281"/>
      <c r="N52" s="281"/>
      <c r="O52" s="352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3"/>
      <c r="AF52" s="353"/>
      <c r="AG52" s="353"/>
      <c r="AH52" s="353"/>
      <c r="AI52" s="353"/>
      <c r="AJ52" s="353"/>
      <c r="AK52" s="353"/>
      <c r="AL52" s="353"/>
      <c r="AM52" s="353"/>
      <c r="AN52" s="353"/>
      <c r="AO52" s="353"/>
      <c r="AP52" s="353"/>
      <c r="AQ52" s="353"/>
      <c r="AR52" s="354"/>
      <c r="AS52" s="352"/>
      <c r="AT52" s="353"/>
      <c r="AU52" s="353"/>
      <c r="AV52" s="353"/>
      <c r="AW52" s="353"/>
      <c r="AX52" s="353"/>
      <c r="AY52" s="353"/>
      <c r="AZ52" s="353"/>
      <c r="BA52" s="353"/>
      <c r="BB52" s="353"/>
      <c r="BC52" s="353"/>
      <c r="BD52" s="353"/>
      <c r="BE52" s="353"/>
      <c r="BF52" s="353"/>
      <c r="BG52" s="353"/>
      <c r="BH52" s="353"/>
      <c r="BI52" s="353"/>
      <c r="BJ52" s="353"/>
      <c r="BK52" s="353"/>
      <c r="BL52" s="353"/>
      <c r="BM52" s="353"/>
      <c r="BN52" s="353"/>
      <c r="BO52" s="353"/>
      <c r="BP52" s="353"/>
      <c r="BQ52" s="353"/>
      <c r="BR52" s="353"/>
      <c r="BS52" s="353"/>
      <c r="BT52" s="353"/>
      <c r="BU52" s="353"/>
      <c r="BV52" s="353"/>
      <c r="BW52" s="353"/>
      <c r="BX52" s="353"/>
      <c r="BY52" s="353"/>
      <c r="BZ52" s="353"/>
      <c r="CA52" s="353"/>
      <c r="CB52" s="353"/>
      <c r="CC52" s="353"/>
      <c r="CD52" s="353"/>
      <c r="CE52" s="353"/>
      <c r="CF52" s="353"/>
      <c r="CG52" s="353"/>
      <c r="CH52" s="353"/>
      <c r="CI52" s="353"/>
      <c r="CJ52" s="353"/>
      <c r="CK52" s="353"/>
      <c r="CL52" s="353"/>
      <c r="CM52" s="353"/>
      <c r="CN52" s="353"/>
      <c r="CO52" s="353"/>
      <c r="CP52" s="353"/>
      <c r="CQ52" s="353"/>
      <c r="CR52" s="353"/>
      <c r="CS52" s="353"/>
      <c r="CT52" s="353"/>
      <c r="CU52" s="353"/>
      <c r="CV52" s="353"/>
      <c r="CW52" s="353"/>
      <c r="CX52" s="353"/>
      <c r="CY52" s="353"/>
      <c r="CZ52" s="353"/>
      <c r="DA52" s="353"/>
      <c r="DB52" s="353"/>
      <c r="DC52" s="353"/>
      <c r="DD52" s="353"/>
      <c r="DE52" s="353"/>
      <c r="DF52" s="353"/>
      <c r="DG52" s="353"/>
      <c r="DH52" s="353"/>
      <c r="DI52" s="353"/>
      <c r="DJ52" s="354"/>
    </row>
    <row r="53" spans="1:114" ht="12.75">
      <c r="A53" s="271" t="str">
        <f>'План УП'!A57</f>
        <v>2Б</v>
      </c>
      <c r="B53" s="55">
        <f>'План УП'!B57</f>
        <v>10</v>
      </c>
      <c r="C53" s="338">
        <f>'План УП'!C57</f>
        <v>0</v>
      </c>
      <c r="D53" s="272">
        <f>'План УП'!D57</f>
        <v>0</v>
      </c>
      <c r="E53" s="273">
        <f>'План УП'!E57</f>
        <v>0</v>
      </c>
      <c r="F53" s="274">
        <f>'План УП'!F57</f>
        <v>0</v>
      </c>
      <c r="G53" s="282">
        <f>'План УП'!G57</f>
        <v>0</v>
      </c>
      <c r="H53" s="281">
        <f>'План УП'!H57</f>
        <v>0</v>
      </c>
      <c r="I53" s="281">
        <f>'План УП'!I57</f>
        <v>0</v>
      </c>
      <c r="J53" s="281">
        <f>'План УП'!J57</f>
        <v>0</v>
      </c>
      <c r="K53" s="281">
        <f>'План УП'!K57</f>
        <v>0</v>
      </c>
      <c r="L53" s="281">
        <f>'План УП'!L57</f>
        <v>0</v>
      </c>
      <c r="M53" s="281"/>
      <c r="N53" s="281"/>
      <c r="O53" s="352"/>
      <c r="P53" s="353"/>
      <c r="Q53" s="353"/>
      <c r="R53" s="353"/>
      <c r="S53" s="353"/>
      <c r="T53" s="353"/>
      <c r="U53" s="353"/>
      <c r="V53" s="353"/>
      <c r="W53" s="353"/>
      <c r="X53" s="353"/>
      <c r="Y53" s="353"/>
      <c r="Z53" s="353"/>
      <c r="AA53" s="353"/>
      <c r="AB53" s="353"/>
      <c r="AC53" s="353"/>
      <c r="AD53" s="353"/>
      <c r="AE53" s="353"/>
      <c r="AF53" s="353"/>
      <c r="AG53" s="353"/>
      <c r="AH53" s="353"/>
      <c r="AI53" s="353"/>
      <c r="AJ53" s="353"/>
      <c r="AK53" s="353"/>
      <c r="AL53" s="353"/>
      <c r="AM53" s="353"/>
      <c r="AN53" s="353"/>
      <c r="AO53" s="353"/>
      <c r="AP53" s="353"/>
      <c r="AQ53" s="353"/>
      <c r="AR53" s="354"/>
      <c r="AS53" s="352"/>
      <c r="AT53" s="353"/>
      <c r="AU53" s="353"/>
      <c r="AV53" s="353"/>
      <c r="AW53" s="353"/>
      <c r="AX53" s="353"/>
      <c r="AY53" s="353"/>
      <c r="AZ53" s="353"/>
      <c r="BA53" s="353"/>
      <c r="BB53" s="353"/>
      <c r="BC53" s="353"/>
      <c r="BD53" s="353"/>
      <c r="BE53" s="353"/>
      <c r="BF53" s="353"/>
      <c r="BG53" s="353"/>
      <c r="BH53" s="353"/>
      <c r="BI53" s="353"/>
      <c r="BJ53" s="353"/>
      <c r="BK53" s="353"/>
      <c r="BL53" s="353"/>
      <c r="BM53" s="353"/>
      <c r="BN53" s="353"/>
      <c r="BO53" s="353"/>
      <c r="BP53" s="353"/>
      <c r="BQ53" s="353"/>
      <c r="BR53" s="353"/>
      <c r="BS53" s="353"/>
      <c r="BT53" s="353"/>
      <c r="BU53" s="353"/>
      <c r="BV53" s="353"/>
      <c r="BW53" s="353"/>
      <c r="BX53" s="353"/>
      <c r="BY53" s="353"/>
      <c r="BZ53" s="353"/>
      <c r="CA53" s="353"/>
      <c r="CB53" s="353"/>
      <c r="CC53" s="353"/>
      <c r="CD53" s="353"/>
      <c r="CE53" s="353"/>
      <c r="CF53" s="353"/>
      <c r="CG53" s="353"/>
      <c r="CH53" s="353"/>
      <c r="CI53" s="353"/>
      <c r="CJ53" s="353"/>
      <c r="CK53" s="353"/>
      <c r="CL53" s="353"/>
      <c r="CM53" s="353"/>
      <c r="CN53" s="353"/>
      <c r="CO53" s="353"/>
      <c r="CP53" s="353"/>
      <c r="CQ53" s="353"/>
      <c r="CR53" s="353"/>
      <c r="CS53" s="353"/>
      <c r="CT53" s="353"/>
      <c r="CU53" s="353"/>
      <c r="CV53" s="353"/>
      <c r="CW53" s="353"/>
      <c r="CX53" s="353"/>
      <c r="CY53" s="353"/>
      <c r="CZ53" s="353"/>
      <c r="DA53" s="353"/>
      <c r="DB53" s="353"/>
      <c r="DC53" s="353"/>
      <c r="DD53" s="353"/>
      <c r="DE53" s="353"/>
      <c r="DF53" s="353"/>
      <c r="DG53" s="353"/>
      <c r="DH53" s="353"/>
      <c r="DI53" s="353"/>
      <c r="DJ53" s="354"/>
    </row>
    <row r="54" spans="1:114" ht="12.75">
      <c r="A54" s="271" t="str">
        <f>'План УП'!A58</f>
        <v>2Б</v>
      </c>
      <c r="B54" s="55">
        <f>'План УП'!B58</f>
        <v>11</v>
      </c>
      <c r="C54" s="338">
        <f>'План УП'!C58</f>
        <v>0</v>
      </c>
      <c r="D54" s="272">
        <f>'План УП'!D58</f>
        <v>0</v>
      </c>
      <c r="E54" s="273">
        <f>'План УП'!E58</f>
        <v>0</v>
      </c>
      <c r="F54" s="274">
        <f>'План УП'!F58</f>
        <v>0</v>
      </c>
      <c r="G54" s="282">
        <f>'План УП'!G58</f>
        <v>0</v>
      </c>
      <c r="H54" s="281">
        <f>'План УП'!H58</f>
        <v>0</v>
      </c>
      <c r="I54" s="281">
        <f>'План УП'!I58</f>
        <v>0</v>
      </c>
      <c r="J54" s="281">
        <f>'План УП'!J58</f>
        <v>0</v>
      </c>
      <c r="K54" s="281">
        <f>'План УП'!K58</f>
        <v>0</v>
      </c>
      <c r="L54" s="281">
        <f>'План УП'!L58</f>
        <v>0</v>
      </c>
      <c r="M54" s="281"/>
      <c r="N54" s="281"/>
      <c r="O54" s="352"/>
      <c r="P54" s="353"/>
      <c r="Q54" s="353"/>
      <c r="R54" s="353"/>
      <c r="S54" s="353"/>
      <c r="T54" s="353"/>
      <c r="U54" s="353"/>
      <c r="V54" s="353"/>
      <c r="W54" s="353"/>
      <c r="X54" s="353"/>
      <c r="Y54" s="353"/>
      <c r="Z54" s="353"/>
      <c r="AA54" s="353"/>
      <c r="AB54" s="353"/>
      <c r="AC54" s="353"/>
      <c r="AD54" s="353"/>
      <c r="AE54" s="353"/>
      <c r="AF54" s="353"/>
      <c r="AG54" s="353"/>
      <c r="AH54" s="353"/>
      <c r="AI54" s="353"/>
      <c r="AJ54" s="353"/>
      <c r="AK54" s="353"/>
      <c r="AL54" s="353"/>
      <c r="AM54" s="353"/>
      <c r="AN54" s="353"/>
      <c r="AO54" s="353"/>
      <c r="AP54" s="353"/>
      <c r="AQ54" s="353"/>
      <c r="AR54" s="354"/>
      <c r="AS54" s="352"/>
      <c r="AT54" s="353"/>
      <c r="AU54" s="353"/>
      <c r="AV54" s="353"/>
      <c r="AW54" s="353"/>
      <c r="AX54" s="353"/>
      <c r="AY54" s="353"/>
      <c r="AZ54" s="353"/>
      <c r="BA54" s="353"/>
      <c r="BB54" s="353"/>
      <c r="BC54" s="353"/>
      <c r="BD54" s="353"/>
      <c r="BE54" s="353"/>
      <c r="BF54" s="353"/>
      <c r="BG54" s="353"/>
      <c r="BH54" s="353"/>
      <c r="BI54" s="353"/>
      <c r="BJ54" s="353"/>
      <c r="BK54" s="353"/>
      <c r="BL54" s="353"/>
      <c r="BM54" s="353"/>
      <c r="BN54" s="353"/>
      <c r="BO54" s="353"/>
      <c r="BP54" s="353"/>
      <c r="BQ54" s="353"/>
      <c r="BR54" s="353"/>
      <c r="BS54" s="353"/>
      <c r="BT54" s="353"/>
      <c r="BU54" s="353"/>
      <c r="BV54" s="353"/>
      <c r="BW54" s="353"/>
      <c r="BX54" s="353"/>
      <c r="BY54" s="353"/>
      <c r="BZ54" s="353"/>
      <c r="CA54" s="353"/>
      <c r="CB54" s="353"/>
      <c r="CC54" s="353"/>
      <c r="CD54" s="353"/>
      <c r="CE54" s="353"/>
      <c r="CF54" s="353"/>
      <c r="CG54" s="353"/>
      <c r="CH54" s="353"/>
      <c r="CI54" s="353"/>
      <c r="CJ54" s="353"/>
      <c r="CK54" s="353"/>
      <c r="CL54" s="353"/>
      <c r="CM54" s="353"/>
      <c r="CN54" s="353"/>
      <c r="CO54" s="353"/>
      <c r="CP54" s="353"/>
      <c r="CQ54" s="353"/>
      <c r="CR54" s="353"/>
      <c r="CS54" s="353"/>
      <c r="CT54" s="353"/>
      <c r="CU54" s="353"/>
      <c r="CV54" s="353"/>
      <c r="CW54" s="353"/>
      <c r="CX54" s="353"/>
      <c r="CY54" s="353"/>
      <c r="CZ54" s="353"/>
      <c r="DA54" s="353"/>
      <c r="DB54" s="353"/>
      <c r="DC54" s="353"/>
      <c r="DD54" s="353"/>
      <c r="DE54" s="353"/>
      <c r="DF54" s="353"/>
      <c r="DG54" s="353"/>
      <c r="DH54" s="353"/>
      <c r="DI54" s="353"/>
      <c r="DJ54" s="354"/>
    </row>
    <row r="55" spans="1:114" ht="12.75">
      <c r="A55" s="271" t="str">
        <f>'План УП'!A59</f>
        <v>2Б</v>
      </c>
      <c r="B55" s="55">
        <f>'План УП'!B59</f>
        <v>12</v>
      </c>
      <c r="C55" s="338">
        <f>'План УП'!C59</f>
        <v>0</v>
      </c>
      <c r="D55" s="272">
        <f>'План УП'!D59</f>
        <v>0</v>
      </c>
      <c r="E55" s="273">
        <f>'План УП'!E59</f>
        <v>0</v>
      </c>
      <c r="F55" s="274">
        <f>'План УП'!F59</f>
        <v>0</v>
      </c>
      <c r="G55" s="282">
        <f>'План УП'!G59</f>
        <v>0</v>
      </c>
      <c r="H55" s="281">
        <f>'План УП'!H59</f>
        <v>0</v>
      </c>
      <c r="I55" s="281">
        <f>'План УП'!I59</f>
        <v>0</v>
      </c>
      <c r="J55" s="281">
        <f>'План УП'!J59</f>
        <v>0</v>
      </c>
      <c r="K55" s="281">
        <f>'План УП'!K59</f>
        <v>0</v>
      </c>
      <c r="L55" s="281">
        <f>'План УП'!L59</f>
        <v>0</v>
      </c>
      <c r="M55" s="281"/>
      <c r="N55" s="281"/>
      <c r="O55" s="352"/>
      <c r="P55" s="353"/>
      <c r="Q55" s="353"/>
      <c r="R55" s="353"/>
      <c r="S55" s="353"/>
      <c r="T55" s="353"/>
      <c r="U55" s="353"/>
      <c r="V55" s="353"/>
      <c r="W55" s="353"/>
      <c r="X55" s="353"/>
      <c r="Y55" s="353"/>
      <c r="Z55" s="353"/>
      <c r="AA55" s="353"/>
      <c r="AB55" s="353"/>
      <c r="AC55" s="353"/>
      <c r="AD55" s="353"/>
      <c r="AE55" s="353"/>
      <c r="AF55" s="353"/>
      <c r="AG55" s="353"/>
      <c r="AH55" s="353"/>
      <c r="AI55" s="353"/>
      <c r="AJ55" s="353"/>
      <c r="AK55" s="353">
        <v>0</v>
      </c>
      <c r="AL55" s="353"/>
      <c r="AM55" s="353"/>
      <c r="AN55" s="353"/>
      <c r="AO55" s="353"/>
      <c r="AP55" s="353"/>
      <c r="AQ55" s="353"/>
      <c r="AR55" s="354"/>
      <c r="AS55" s="352"/>
      <c r="AT55" s="353"/>
      <c r="AU55" s="353"/>
      <c r="AV55" s="353"/>
      <c r="AW55" s="353"/>
      <c r="AX55" s="353"/>
      <c r="AY55" s="353"/>
      <c r="AZ55" s="353"/>
      <c r="BA55" s="353"/>
      <c r="BB55" s="353"/>
      <c r="BC55" s="353"/>
      <c r="BD55" s="353"/>
      <c r="BE55" s="353"/>
      <c r="BF55" s="353"/>
      <c r="BG55" s="353"/>
      <c r="BH55" s="353"/>
      <c r="BI55" s="353"/>
      <c r="BJ55" s="353"/>
      <c r="BK55" s="353"/>
      <c r="BL55" s="353"/>
      <c r="BM55" s="353"/>
      <c r="BN55" s="353"/>
      <c r="BO55" s="353"/>
      <c r="BP55" s="353"/>
      <c r="BQ55" s="353"/>
      <c r="BR55" s="353"/>
      <c r="BS55" s="353"/>
      <c r="BT55" s="353"/>
      <c r="BU55" s="353"/>
      <c r="BV55" s="353"/>
      <c r="BW55" s="353"/>
      <c r="BX55" s="353"/>
      <c r="BY55" s="353"/>
      <c r="BZ55" s="353"/>
      <c r="CA55" s="353"/>
      <c r="CB55" s="353"/>
      <c r="CC55" s="353"/>
      <c r="CD55" s="353"/>
      <c r="CE55" s="353"/>
      <c r="CF55" s="353"/>
      <c r="CG55" s="353"/>
      <c r="CH55" s="353"/>
      <c r="CI55" s="353"/>
      <c r="CJ55" s="353"/>
      <c r="CK55" s="353"/>
      <c r="CL55" s="353"/>
      <c r="CM55" s="353"/>
      <c r="CN55" s="353"/>
      <c r="CO55" s="353"/>
      <c r="CP55" s="353"/>
      <c r="CQ55" s="353"/>
      <c r="CR55" s="353"/>
      <c r="CS55" s="353"/>
      <c r="CT55" s="353"/>
      <c r="CU55" s="353"/>
      <c r="CV55" s="353"/>
      <c r="CW55" s="353"/>
      <c r="CX55" s="353"/>
      <c r="CY55" s="353"/>
      <c r="CZ55" s="353"/>
      <c r="DA55" s="353"/>
      <c r="DB55" s="353"/>
      <c r="DC55" s="353"/>
      <c r="DD55" s="353"/>
      <c r="DE55" s="353"/>
      <c r="DF55" s="353"/>
      <c r="DG55" s="353"/>
      <c r="DH55" s="353"/>
      <c r="DI55" s="353"/>
      <c r="DJ55" s="354"/>
    </row>
    <row r="56" spans="1:114" ht="12.75">
      <c r="A56" s="271" t="str">
        <f>'План УП'!A60</f>
        <v>2Б</v>
      </c>
      <c r="B56" s="55">
        <f>'План УП'!B60</f>
        <v>13</v>
      </c>
      <c r="C56" s="338">
        <f>'План УП'!C60</f>
        <v>0</v>
      </c>
      <c r="D56" s="272">
        <f>'План УП'!D60</f>
        <v>0</v>
      </c>
      <c r="E56" s="273">
        <f>'План УП'!E60</f>
        <v>0</v>
      </c>
      <c r="F56" s="274">
        <f>'План УП'!F60</f>
        <v>0</v>
      </c>
      <c r="G56" s="282">
        <f>'План УП'!G60</f>
        <v>0</v>
      </c>
      <c r="H56" s="281">
        <f>'План УП'!H60</f>
        <v>0</v>
      </c>
      <c r="I56" s="281">
        <f>'План УП'!I60</f>
        <v>0</v>
      </c>
      <c r="J56" s="281">
        <f>'План УП'!J60</f>
        <v>0</v>
      </c>
      <c r="K56" s="281">
        <f>'План УП'!K60</f>
        <v>0</v>
      </c>
      <c r="L56" s="281">
        <f>'План УП'!L60</f>
        <v>0</v>
      </c>
      <c r="M56" s="281"/>
      <c r="N56" s="281"/>
      <c r="O56" s="352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3"/>
      <c r="AE56" s="353"/>
      <c r="AF56" s="353"/>
      <c r="AG56" s="353"/>
      <c r="AH56" s="353"/>
      <c r="AI56" s="353"/>
      <c r="AJ56" s="353"/>
      <c r="AK56" s="353"/>
      <c r="AL56" s="353"/>
      <c r="AM56" s="353"/>
      <c r="AN56" s="353"/>
      <c r="AO56" s="353"/>
      <c r="AP56" s="353"/>
      <c r="AQ56" s="353"/>
      <c r="AR56" s="354"/>
      <c r="AS56" s="352"/>
      <c r="AT56" s="353"/>
      <c r="AU56" s="353"/>
      <c r="AV56" s="353"/>
      <c r="AW56" s="353"/>
      <c r="AX56" s="353"/>
      <c r="AY56" s="353"/>
      <c r="AZ56" s="353"/>
      <c r="BA56" s="353"/>
      <c r="BB56" s="353"/>
      <c r="BC56" s="353"/>
      <c r="BD56" s="353"/>
      <c r="BE56" s="353"/>
      <c r="BF56" s="353"/>
      <c r="BG56" s="353"/>
      <c r="BH56" s="353"/>
      <c r="BI56" s="353"/>
      <c r="BJ56" s="353"/>
      <c r="BK56" s="353"/>
      <c r="BL56" s="353"/>
      <c r="BM56" s="353"/>
      <c r="BN56" s="353"/>
      <c r="BO56" s="353"/>
      <c r="BP56" s="353"/>
      <c r="BQ56" s="353"/>
      <c r="BR56" s="353"/>
      <c r="BS56" s="353"/>
      <c r="BT56" s="353"/>
      <c r="BU56" s="353"/>
      <c r="BV56" s="353"/>
      <c r="BW56" s="353"/>
      <c r="BX56" s="353"/>
      <c r="BY56" s="353"/>
      <c r="BZ56" s="353"/>
      <c r="CA56" s="353"/>
      <c r="CB56" s="353"/>
      <c r="CC56" s="353"/>
      <c r="CD56" s="353"/>
      <c r="CE56" s="353"/>
      <c r="CF56" s="353"/>
      <c r="CG56" s="353"/>
      <c r="CH56" s="353"/>
      <c r="CI56" s="353"/>
      <c r="CJ56" s="353"/>
      <c r="CK56" s="353"/>
      <c r="CL56" s="353"/>
      <c r="CM56" s="353"/>
      <c r="CN56" s="353"/>
      <c r="CO56" s="353"/>
      <c r="CP56" s="353"/>
      <c r="CQ56" s="353"/>
      <c r="CR56" s="353"/>
      <c r="CS56" s="353"/>
      <c r="CT56" s="353"/>
      <c r="CU56" s="353"/>
      <c r="CV56" s="353"/>
      <c r="CW56" s="353"/>
      <c r="CX56" s="353"/>
      <c r="CY56" s="353"/>
      <c r="CZ56" s="353"/>
      <c r="DA56" s="353"/>
      <c r="DB56" s="353"/>
      <c r="DC56" s="353"/>
      <c r="DD56" s="353"/>
      <c r="DE56" s="353"/>
      <c r="DF56" s="353"/>
      <c r="DG56" s="353"/>
      <c r="DH56" s="353"/>
      <c r="DI56" s="353"/>
      <c r="DJ56" s="354"/>
    </row>
    <row r="57" spans="1:114" ht="12.75">
      <c r="A57" s="271" t="str">
        <f>'План УП'!A61</f>
        <v>2Б</v>
      </c>
      <c r="B57" s="55">
        <f>'План УП'!B61</f>
        <v>14</v>
      </c>
      <c r="C57" s="338">
        <f>'План УП'!C61</f>
        <v>0</v>
      </c>
      <c r="D57" s="272">
        <f>'План УП'!D61</f>
        <v>0</v>
      </c>
      <c r="E57" s="273">
        <f>'План УП'!E61</f>
        <v>0</v>
      </c>
      <c r="F57" s="274">
        <f>'План УП'!F61</f>
        <v>0</v>
      </c>
      <c r="G57" s="282">
        <f>'План УП'!G61</f>
        <v>0</v>
      </c>
      <c r="H57" s="281">
        <f>'План УП'!H61</f>
        <v>0</v>
      </c>
      <c r="I57" s="281">
        <f>'План УП'!I61</f>
        <v>0</v>
      </c>
      <c r="J57" s="281">
        <f>'План УП'!J61</f>
        <v>0</v>
      </c>
      <c r="K57" s="281">
        <f>'План УП'!K61</f>
        <v>0</v>
      </c>
      <c r="L57" s="281">
        <f>'План УП'!L61</f>
        <v>0</v>
      </c>
      <c r="M57" s="281"/>
      <c r="N57" s="281"/>
      <c r="O57" s="352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53"/>
      <c r="AB57" s="353"/>
      <c r="AC57" s="353"/>
      <c r="AD57" s="353"/>
      <c r="AE57" s="353"/>
      <c r="AF57" s="353"/>
      <c r="AG57" s="353"/>
      <c r="AH57" s="353"/>
      <c r="AI57" s="353"/>
      <c r="AJ57" s="353"/>
      <c r="AK57" s="353"/>
      <c r="AL57" s="353"/>
      <c r="AM57" s="353"/>
      <c r="AN57" s="353"/>
      <c r="AO57" s="353"/>
      <c r="AP57" s="353"/>
      <c r="AQ57" s="353"/>
      <c r="AR57" s="354"/>
      <c r="AS57" s="352"/>
      <c r="AT57" s="353"/>
      <c r="AU57" s="353"/>
      <c r="AV57" s="353"/>
      <c r="AW57" s="353"/>
      <c r="AX57" s="353"/>
      <c r="AY57" s="353"/>
      <c r="AZ57" s="353"/>
      <c r="BA57" s="353"/>
      <c r="BB57" s="353"/>
      <c r="BC57" s="353"/>
      <c r="BD57" s="353"/>
      <c r="BE57" s="353"/>
      <c r="BF57" s="353"/>
      <c r="BG57" s="353"/>
      <c r="BH57" s="353"/>
      <c r="BI57" s="353"/>
      <c r="BJ57" s="353"/>
      <c r="BK57" s="353"/>
      <c r="BL57" s="353"/>
      <c r="BM57" s="353"/>
      <c r="BN57" s="353"/>
      <c r="BO57" s="353"/>
      <c r="BP57" s="353"/>
      <c r="BQ57" s="353"/>
      <c r="BR57" s="353"/>
      <c r="BS57" s="353"/>
      <c r="BT57" s="353"/>
      <c r="BU57" s="353"/>
      <c r="BV57" s="353"/>
      <c r="BW57" s="353"/>
      <c r="BX57" s="353"/>
      <c r="BY57" s="353"/>
      <c r="BZ57" s="353"/>
      <c r="CA57" s="353"/>
      <c r="CB57" s="353"/>
      <c r="CC57" s="353"/>
      <c r="CD57" s="353"/>
      <c r="CE57" s="353"/>
      <c r="CF57" s="353"/>
      <c r="CG57" s="353"/>
      <c r="CH57" s="353"/>
      <c r="CI57" s="353"/>
      <c r="CJ57" s="353"/>
      <c r="CK57" s="353"/>
      <c r="CL57" s="353"/>
      <c r="CM57" s="353"/>
      <c r="CN57" s="353"/>
      <c r="CO57" s="353"/>
      <c r="CP57" s="353"/>
      <c r="CQ57" s="353"/>
      <c r="CR57" s="353"/>
      <c r="CS57" s="353"/>
      <c r="CT57" s="353"/>
      <c r="CU57" s="353"/>
      <c r="CV57" s="353"/>
      <c r="CW57" s="353"/>
      <c r="CX57" s="353"/>
      <c r="CY57" s="353"/>
      <c r="CZ57" s="353"/>
      <c r="DA57" s="353"/>
      <c r="DB57" s="353"/>
      <c r="DC57" s="353"/>
      <c r="DD57" s="353"/>
      <c r="DE57" s="353"/>
      <c r="DF57" s="353"/>
      <c r="DG57" s="353"/>
      <c r="DH57" s="353"/>
      <c r="DI57" s="353"/>
      <c r="DJ57" s="354"/>
    </row>
    <row r="58" spans="1:114" ht="12.75">
      <c r="A58" s="271" t="str">
        <f>'План УП'!A62</f>
        <v>2Б</v>
      </c>
      <c r="B58" s="55">
        <f>'План УП'!B62</f>
        <v>15</v>
      </c>
      <c r="C58" s="338">
        <f>'План УП'!C62</f>
        <v>0</v>
      </c>
      <c r="D58" s="272">
        <f>'План УП'!D62</f>
        <v>0</v>
      </c>
      <c r="E58" s="273">
        <f>'План УП'!E62</f>
        <v>0</v>
      </c>
      <c r="F58" s="274">
        <f>'План УП'!F62</f>
        <v>0</v>
      </c>
      <c r="G58" s="282">
        <f>'План УП'!G62</f>
        <v>0</v>
      </c>
      <c r="H58" s="281">
        <f>'План УП'!H62</f>
        <v>0</v>
      </c>
      <c r="I58" s="281">
        <f>'План УП'!I62</f>
        <v>0</v>
      </c>
      <c r="J58" s="281">
        <f>'План УП'!J62</f>
        <v>0</v>
      </c>
      <c r="K58" s="281">
        <f>'План УП'!K62</f>
        <v>0</v>
      </c>
      <c r="L58" s="281">
        <f>'План УП'!L62</f>
        <v>0</v>
      </c>
      <c r="M58" s="281"/>
      <c r="N58" s="281"/>
      <c r="O58" s="352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  <c r="AA58" s="353"/>
      <c r="AB58" s="353"/>
      <c r="AC58" s="353"/>
      <c r="AD58" s="353"/>
      <c r="AE58" s="353"/>
      <c r="AF58" s="353"/>
      <c r="AG58" s="353"/>
      <c r="AH58" s="353"/>
      <c r="AI58" s="353"/>
      <c r="AJ58" s="353"/>
      <c r="AK58" s="353"/>
      <c r="AL58" s="353"/>
      <c r="AM58" s="353"/>
      <c r="AN58" s="353"/>
      <c r="AO58" s="353"/>
      <c r="AP58" s="353"/>
      <c r="AQ58" s="353"/>
      <c r="AR58" s="354"/>
      <c r="AS58" s="352"/>
      <c r="AT58" s="353"/>
      <c r="AU58" s="353"/>
      <c r="AV58" s="353"/>
      <c r="AW58" s="353"/>
      <c r="AX58" s="353"/>
      <c r="AY58" s="353"/>
      <c r="AZ58" s="353"/>
      <c r="BA58" s="353"/>
      <c r="BB58" s="353"/>
      <c r="BC58" s="353"/>
      <c r="BD58" s="353"/>
      <c r="BE58" s="353"/>
      <c r="BF58" s="353"/>
      <c r="BG58" s="353"/>
      <c r="BH58" s="353"/>
      <c r="BI58" s="353"/>
      <c r="BJ58" s="353"/>
      <c r="BK58" s="353"/>
      <c r="BL58" s="353"/>
      <c r="BM58" s="353"/>
      <c r="BN58" s="353"/>
      <c r="BO58" s="353"/>
      <c r="BP58" s="353"/>
      <c r="BQ58" s="353"/>
      <c r="BR58" s="353"/>
      <c r="BS58" s="353"/>
      <c r="BT58" s="353"/>
      <c r="BU58" s="353"/>
      <c r="BV58" s="353"/>
      <c r="BW58" s="353"/>
      <c r="BX58" s="353"/>
      <c r="BY58" s="353"/>
      <c r="BZ58" s="353"/>
      <c r="CA58" s="353"/>
      <c r="CB58" s="353"/>
      <c r="CC58" s="353"/>
      <c r="CD58" s="353"/>
      <c r="CE58" s="353"/>
      <c r="CF58" s="353"/>
      <c r="CG58" s="353"/>
      <c r="CH58" s="353"/>
      <c r="CI58" s="353"/>
      <c r="CJ58" s="353"/>
      <c r="CK58" s="353"/>
      <c r="CL58" s="353"/>
      <c r="CM58" s="353"/>
      <c r="CN58" s="353"/>
      <c r="CO58" s="353"/>
      <c r="CP58" s="353"/>
      <c r="CQ58" s="353"/>
      <c r="CR58" s="353"/>
      <c r="CS58" s="353"/>
      <c r="CT58" s="353"/>
      <c r="CU58" s="353"/>
      <c r="CV58" s="353"/>
      <c r="CW58" s="353"/>
      <c r="CX58" s="353"/>
      <c r="CY58" s="353"/>
      <c r="CZ58" s="353"/>
      <c r="DA58" s="353"/>
      <c r="DB58" s="353"/>
      <c r="DC58" s="353"/>
      <c r="DD58" s="353"/>
      <c r="DE58" s="353"/>
      <c r="DF58" s="353"/>
      <c r="DG58" s="353"/>
      <c r="DH58" s="353"/>
      <c r="DI58" s="353"/>
      <c r="DJ58" s="354"/>
    </row>
    <row r="59" spans="1:114" ht="12.75">
      <c r="A59" s="573" t="str">
        <f>'План УП'!A63</f>
        <v>2.ЕН</v>
      </c>
      <c r="B59" s="500">
        <f>'План УП'!B63</f>
        <v>0</v>
      </c>
      <c r="C59" s="561" t="str">
        <f>'План УП'!C63</f>
        <v>Вариативная часть</v>
      </c>
      <c r="D59" s="562">
        <f>'План УП'!D63</f>
        <v>0</v>
      </c>
      <c r="E59" s="563">
        <f>'План УП'!E63</f>
        <v>0</v>
      </c>
      <c r="F59" s="564">
        <f>'План УП'!F63</f>
        <v>0</v>
      </c>
      <c r="G59" s="565">
        <f>'План УП'!G63</f>
        <v>0</v>
      </c>
      <c r="H59" s="566">
        <f>'План УП'!H63</f>
        <v>0</v>
      </c>
      <c r="I59" s="566">
        <f>'План УП'!I63</f>
        <v>0</v>
      </c>
      <c r="J59" s="566">
        <f>'План УП'!J63</f>
        <v>0</v>
      </c>
      <c r="K59" s="566">
        <f>'План УП'!K63</f>
        <v>0</v>
      </c>
      <c r="L59" s="566">
        <f>'План УП'!L63</f>
        <v>0</v>
      </c>
      <c r="M59" s="566"/>
      <c r="N59" s="566"/>
      <c r="O59" s="574"/>
      <c r="P59" s="575"/>
      <c r="Q59" s="575"/>
      <c r="R59" s="575"/>
      <c r="S59" s="575"/>
      <c r="T59" s="575"/>
      <c r="U59" s="575"/>
      <c r="V59" s="575"/>
      <c r="W59" s="575"/>
      <c r="X59" s="575"/>
      <c r="Y59" s="575"/>
      <c r="Z59" s="575"/>
      <c r="AA59" s="575"/>
      <c r="AB59" s="575"/>
      <c r="AC59" s="575"/>
      <c r="AD59" s="575"/>
      <c r="AE59" s="575"/>
      <c r="AF59" s="575"/>
      <c r="AG59" s="575"/>
      <c r="AH59" s="575"/>
      <c r="AI59" s="575"/>
      <c r="AJ59" s="575"/>
      <c r="AK59" s="575"/>
      <c r="AL59" s="575"/>
      <c r="AM59" s="575"/>
      <c r="AN59" s="575"/>
      <c r="AO59" s="575"/>
      <c r="AP59" s="575"/>
      <c r="AQ59" s="575"/>
      <c r="AR59" s="576"/>
      <c r="AS59" s="577"/>
      <c r="AT59" s="578"/>
      <c r="AU59" s="578"/>
      <c r="AV59" s="578"/>
      <c r="AW59" s="578"/>
      <c r="AX59" s="578"/>
      <c r="AY59" s="578"/>
      <c r="AZ59" s="578"/>
      <c r="BA59" s="578"/>
      <c r="BB59" s="578"/>
      <c r="BC59" s="578"/>
      <c r="BD59" s="578"/>
      <c r="BE59" s="578"/>
      <c r="BF59" s="578"/>
      <c r="BG59" s="578"/>
      <c r="BH59" s="578"/>
      <c r="BI59" s="578"/>
      <c r="BJ59" s="578"/>
      <c r="BK59" s="578"/>
      <c r="BL59" s="578"/>
      <c r="BM59" s="578"/>
      <c r="BN59" s="578"/>
      <c r="BO59" s="578"/>
      <c r="BP59" s="578"/>
      <c r="BQ59" s="578"/>
      <c r="BR59" s="578"/>
      <c r="BS59" s="578"/>
      <c r="BT59" s="578"/>
      <c r="BU59" s="578"/>
      <c r="BV59" s="578"/>
      <c r="BW59" s="578"/>
      <c r="BX59" s="578"/>
      <c r="BY59" s="578"/>
      <c r="BZ59" s="578"/>
      <c r="CA59" s="578"/>
      <c r="CB59" s="578"/>
      <c r="CC59" s="578"/>
      <c r="CD59" s="578"/>
      <c r="CE59" s="578"/>
      <c r="CF59" s="578"/>
      <c r="CG59" s="578"/>
      <c r="CH59" s="578"/>
      <c r="CI59" s="578"/>
      <c r="CJ59" s="578"/>
      <c r="CK59" s="578"/>
      <c r="CL59" s="578"/>
      <c r="CM59" s="578"/>
      <c r="CN59" s="578"/>
      <c r="CO59" s="578"/>
      <c r="CP59" s="578"/>
      <c r="CQ59" s="578"/>
      <c r="CR59" s="578"/>
      <c r="CS59" s="578"/>
      <c r="CT59" s="578"/>
      <c r="CU59" s="578"/>
      <c r="CV59" s="578"/>
      <c r="CW59" s="578"/>
      <c r="CX59" s="578"/>
      <c r="CY59" s="578"/>
      <c r="CZ59" s="578"/>
      <c r="DA59" s="578"/>
      <c r="DB59" s="578"/>
      <c r="DC59" s="578"/>
      <c r="DD59" s="578"/>
      <c r="DE59" s="578"/>
      <c r="DF59" s="578"/>
      <c r="DG59" s="578"/>
      <c r="DH59" s="578"/>
      <c r="DI59" s="578"/>
      <c r="DJ59" s="579"/>
    </row>
    <row r="60" spans="1:114" ht="12.75">
      <c r="A60" s="271" t="str">
        <f>'План УП'!A64</f>
        <v>2В</v>
      </c>
      <c r="B60" s="55">
        <f>'План УП'!B64</f>
        <v>1</v>
      </c>
      <c r="C60" s="365">
        <f>'План УП'!C64</f>
        <v>0</v>
      </c>
      <c r="D60" s="272">
        <f>'План УП'!D64</f>
        <v>0</v>
      </c>
      <c r="E60" s="273">
        <f>'План УП'!E64</f>
        <v>0</v>
      </c>
      <c r="F60" s="274">
        <f>'План УП'!F64</f>
        <v>0</v>
      </c>
      <c r="G60" s="282">
        <f>'План УП'!G64</f>
        <v>0</v>
      </c>
      <c r="H60" s="281">
        <f>'План УП'!H64</f>
        <v>0</v>
      </c>
      <c r="I60" s="281">
        <f>'План УП'!I64</f>
        <v>0</v>
      </c>
      <c r="J60" s="281">
        <f>'План УП'!J64</f>
        <v>0</v>
      </c>
      <c r="K60" s="281">
        <f>'План УП'!K64</f>
        <v>0</v>
      </c>
      <c r="L60" s="281">
        <f>'План УП'!L64</f>
        <v>0</v>
      </c>
      <c r="M60" s="281"/>
      <c r="N60" s="281"/>
      <c r="O60" s="352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3"/>
      <c r="AA60" s="353"/>
      <c r="AB60" s="353"/>
      <c r="AC60" s="353"/>
      <c r="AD60" s="353"/>
      <c r="AE60" s="353"/>
      <c r="AF60" s="353"/>
      <c r="AG60" s="353"/>
      <c r="AH60" s="353"/>
      <c r="AI60" s="353"/>
      <c r="AJ60" s="353"/>
      <c r="AK60" s="353"/>
      <c r="AL60" s="353"/>
      <c r="AM60" s="353"/>
      <c r="AN60" s="353"/>
      <c r="AO60" s="353"/>
      <c r="AP60" s="353"/>
      <c r="AQ60" s="353"/>
      <c r="AR60" s="354"/>
      <c r="AS60" s="352"/>
      <c r="AT60" s="353"/>
      <c r="AU60" s="353"/>
      <c r="AV60" s="353"/>
      <c r="AW60" s="353"/>
      <c r="AX60" s="353"/>
      <c r="AY60" s="353"/>
      <c r="AZ60" s="353"/>
      <c r="BA60" s="353"/>
      <c r="BB60" s="353"/>
      <c r="BC60" s="353"/>
      <c r="BD60" s="353"/>
      <c r="BE60" s="353"/>
      <c r="BF60" s="353"/>
      <c r="BG60" s="353"/>
      <c r="BH60" s="353"/>
      <c r="BI60" s="353"/>
      <c r="BJ60" s="353"/>
      <c r="BK60" s="353"/>
      <c r="BL60" s="353"/>
      <c r="BM60" s="353"/>
      <c r="BN60" s="353"/>
      <c r="BO60" s="353"/>
      <c r="BP60" s="353"/>
      <c r="BQ60" s="353"/>
      <c r="BR60" s="353"/>
      <c r="BS60" s="353"/>
      <c r="BT60" s="353"/>
      <c r="BU60" s="353"/>
      <c r="BV60" s="353"/>
      <c r="BW60" s="353"/>
      <c r="BX60" s="353"/>
      <c r="BY60" s="353"/>
      <c r="BZ60" s="353"/>
      <c r="CA60" s="353"/>
      <c r="CB60" s="353"/>
      <c r="CC60" s="353"/>
      <c r="CD60" s="353"/>
      <c r="CE60" s="353"/>
      <c r="CF60" s="353"/>
      <c r="CG60" s="353"/>
      <c r="CH60" s="353"/>
      <c r="CI60" s="353"/>
      <c r="CJ60" s="353"/>
      <c r="CK60" s="353"/>
      <c r="CL60" s="353"/>
      <c r="CM60" s="353"/>
      <c r="CN60" s="353"/>
      <c r="CO60" s="353"/>
      <c r="CP60" s="353"/>
      <c r="CQ60" s="353"/>
      <c r="CR60" s="353"/>
      <c r="CS60" s="353"/>
      <c r="CT60" s="353"/>
      <c r="CU60" s="353"/>
      <c r="CV60" s="353"/>
      <c r="CW60" s="353"/>
      <c r="CX60" s="353"/>
      <c r="CY60" s="353"/>
      <c r="CZ60" s="353"/>
      <c r="DA60" s="353"/>
      <c r="DB60" s="353"/>
      <c r="DC60" s="353"/>
      <c r="DD60" s="353"/>
      <c r="DE60" s="353"/>
      <c r="DF60" s="353"/>
      <c r="DG60" s="353"/>
      <c r="DH60" s="353"/>
      <c r="DI60" s="353"/>
      <c r="DJ60" s="354"/>
    </row>
    <row r="61" spans="1:114" ht="12.75">
      <c r="A61" s="271" t="str">
        <f>'План УП'!A65</f>
        <v>2В</v>
      </c>
      <c r="B61" s="55">
        <f>'План УП'!B65</f>
        <v>2</v>
      </c>
      <c r="C61" s="390">
        <f>'План УП'!C65</f>
        <v>0</v>
      </c>
      <c r="D61" s="272">
        <f>'План УП'!D65</f>
        <v>0</v>
      </c>
      <c r="E61" s="273">
        <f>'План УП'!E65</f>
        <v>0</v>
      </c>
      <c r="F61" s="274">
        <f>'План УП'!F65</f>
        <v>0</v>
      </c>
      <c r="G61" s="282">
        <f>'План УП'!G65</f>
        <v>0</v>
      </c>
      <c r="H61" s="281">
        <f>'План УП'!H65</f>
        <v>0</v>
      </c>
      <c r="I61" s="281">
        <f>'План УП'!I65</f>
        <v>0</v>
      </c>
      <c r="J61" s="281">
        <f>'План УП'!J65</f>
        <v>0</v>
      </c>
      <c r="K61" s="281">
        <f>'План УП'!K65</f>
        <v>0</v>
      </c>
      <c r="L61" s="281">
        <f>'План УП'!L65</f>
        <v>0</v>
      </c>
      <c r="M61" s="281"/>
      <c r="N61" s="281"/>
      <c r="O61" s="352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353"/>
      <c r="AA61" s="353"/>
      <c r="AB61" s="353"/>
      <c r="AC61" s="353"/>
      <c r="AD61" s="353"/>
      <c r="AE61" s="353"/>
      <c r="AF61" s="353"/>
      <c r="AG61" s="353"/>
      <c r="AH61" s="353"/>
      <c r="AI61" s="353"/>
      <c r="AJ61" s="353"/>
      <c r="AK61" s="353"/>
      <c r="AL61" s="353"/>
      <c r="AM61" s="353"/>
      <c r="AN61" s="353"/>
      <c r="AO61" s="353"/>
      <c r="AP61" s="353"/>
      <c r="AQ61" s="353"/>
      <c r="AR61" s="354"/>
      <c r="AS61" s="352"/>
      <c r="AT61" s="353"/>
      <c r="AU61" s="353"/>
      <c r="AV61" s="353"/>
      <c r="AW61" s="353"/>
      <c r="AX61" s="353"/>
      <c r="AY61" s="353"/>
      <c r="AZ61" s="353"/>
      <c r="BA61" s="353"/>
      <c r="BB61" s="353"/>
      <c r="BC61" s="353"/>
      <c r="BD61" s="353"/>
      <c r="BE61" s="353"/>
      <c r="BF61" s="353"/>
      <c r="BG61" s="353"/>
      <c r="BH61" s="353"/>
      <c r="BI61" s="353"/>
      <c r="BJ61" s="353"/>
      <c r="BK61" s="353"/>
      <c r="BL61" s="353"/>
      <c r="BM61" s="353"/>
      <c r="BN61" s="353"/>
      <c r="BO61" s="353"/>
      <c r="BP61" s="353"/>
      <c r="BQ61" s="353"/>
      <c r="BR61" s="353"/>
      <c r="BS61" s="353"/>
      <c r="BT61" s="353"/>
      <c r="BU61" s="353"/>
      <c r="BV61" s="353"/>
      <c r="BW61" s="353"/>
      <c r="BX61" s="353"/>
      <c r="BY61" s="353"/>
      <c r="BZ61" s="353"/>
      <c r="CA61" s="353"/>
      <c r="CB61" s="353"/>
      <c r="CC61" s="353"/>
      <c r="CD61" s="353"/>
      <c r="CE61" s="353"/>
      <c r="CF61" s="353"/>
      <c r="CG61" s="353"/>
      <c r="CH61" s="353"/>
      <c r="CI61" s="353"/>
      <c r="CJ61" s="353"/>
      <c r="CK61" s="353"/>
      <c r="CL61" s="353"/>
      <c r="CM61" s="353"/>
      <c r="CN61" s="353"/>
      <c r="CO61" s="353"/>
      <c r="CP61" s="353"/>
      <c r="CQ61" s="353"/>
      <c r="CR61" s="353"/>
      <c r="CS61" s="353"/>
      <c r="CT61" s="353"/>
      <c r="CU61" s="353"/>
      <c r="CV61" s="353"/>
      <c r="CW61" s="353"/>
      <c r="CX61" s="353"/>
      <c r="CY61" s="353"/>
      <c r="CZ61" s="353"/>
      <c r="DA61" s="353"/>
      <c r="DB61" s="353"/>
      <c r="DC61" s="353"/>
      <c r="DD61" s="353"/>
      <c r="DE61" s="353"/>
      <c r="DF61" s="353"/>
      <c r="DG61" s="353"/>
      <c r="DH61" s="353"/>
      <c r="DI61" s="353"/>
      <c r="DJ61" s="354"/>
    </row>
    <row r="62" spans="1:114" ht="12.75">
      <c r="A62" s="271" t="str">
        <f>'План УП'!A66</f>
        <v>2В</v>
      </c>
      <c r="B62" s="55">
        <f>'План УП'!B66</f>
        <v>3</v>
      </c>
      <c r="C62" s="365">
        <f>'План УП'!C66</f>
        <v>0</v>
      </c>
      <c r="D62" s="272">
        <f>'План УП'!D66</f>
        <v>0</v>
      </c>
      <c r="E62" s="273">
        <f>'План УП'!E66</f>
        <v>0</v>
      </c>
      <c r="F62" s="274">
        <f>'План УП'!F66</f>
        <v>0</v>
      </c>
      <c r="G62" s="282">
        <f>'План УП'!G66</f>
        <v>0</v>
      </c>
      <c r="H62" s="281">
        <f>'План УП'!H66</f>
        <v>0</v>
      </c>
      <c r="I62" s="281">
        <f>'План УП'!I66</f>
        <v>0</v>
      </c>
      <c r="J62" s="281">
        <f>'План УП'!J66</f>
        <v>0</v>
      </c>
      <c r="K62" s="281">
        <f>'План УП'!K66</f>
        <v>0</v>
      </c>
      <c r="L62" s="281">
        <f>'План УП'!L66</f>
        <v>0</v>
      </c>
      <c r="M62" s="281"/>
      <c r="N62" s="281"/>
      <c r="O62" s="352"/>
      <c r="P62" s="353"/>
      <c r="Q62" s="353"/>
      <c r="R62" s="353"/>
      <c r="S62" s="353"/>
      <c r="T62" s="353"/>
      <c r="U62" s="353"/>
      <c r="V62" s="353"/>
      <c r="W62" s="353"/>
      <c r="X62" s="353"/>
      <c r="Y62" s="353"/>
      <c r="Z62" s="353"/>
      <c r="AA62" s="353"/>
      <c r="AB62" s="353"/>
      <c r="AC62" s="353"/>
      <c r="AD62" s="353"/>
      <c r="AE62" s="353"/>
      <c r="AF62" s="353"/>
      <c r="AG62" s="353"/>
      <c r="AH62" s="353"/>
      <c r="AI62" s="353"/>
      <c r="AJ62" s="353"/>
      <c r="AK62" s="353"/>
      <c r="AL62" s="353"/>
      <c r="AM62" s="353"/>
      <c r="AN62" s="353"/>
      <c r="AO62" s="353"/>
      <c r="AP62" s="353"/>
      <c r="AQ62" s="353"/>
      <c r="AR62" s="354"/>
      <c r="AS62" s="352"/>
      <c r="AT62" s="353"/>
      <c r="AU62" s="353"/>
      <c r="AV62" s="353"/>
      <c r="AW62" s="353"/>
      <c r="AX62" s="353"/>
      <c r="AY62" s="353"/>
      <c r="AZ62" s="353"/>
      <c r="BA62" s="353"/>
      <c r="BB62" s="353"/>
      <c r="BC62" s="353"/>
      <c r="BD62" s="353"/>
      <c r="BE62" s="353"/>
      <c r="BF62" s="353"/>
      <c r="BG62" s="353"/>
      <c r="BH62" s="353"/>
      <c r="BI62" s="353"/>
      <c r="BJ62" s="353"/>
      <c r="BK62" s="353"/>
      <c r="BL62" s="353"/>
      <c r="BM62" s="353"/>
      <c r="BN62" s="353"/>
      <c r="BO62" s="353"/>
      <c r="BP62" s="353"/>
      <c r="BQ62" s="353"/>
      <c r="BR62" s="353"/>
      <c r="BS62" s="353"/>
      <c r="BT62" s="353"/>
      <c r="BU62" s="353"/>
      <c r="BV62" s="353"/>
      <c r="BW62" s="353"/>
      <c r="BX62" s="353"/>
      <c r="BY62" s="353"/>
      <c r="BZ62" s="353"/>
      <c r="CA62" s="353"/>
      <c r="CB62" s="353"/>
      <c r="CC62" s="353"/>
      <c r="CD62" s="353"/>
      <c r="CE62" s="353"/>
      <c r="CF62" s="353"/>
      <c r="CG62" s="353"/>
      <c r="CH62" s="353"/>
      <c r="CI62" s="353"/>
      <c r="CJ62" s="353"/>
      <c r="CK62" s="353"/>
      <c r="CL62" s="353"/>
      <c r="CM62" s="353"/>
      <c r="CN62" s="353"/>
      <c r="CO62" s="353"/>
      <c r="CP62" s="353"/>
      <c r="CQ62" s="353"/>
      <c r="CR62" s="353"/>
      <c r="CS62" s="353"/>
      <c r="CT62" s="353"/>
      <c r="CU62" s="353"/>
      <c r="CV62" s="353"/>
      <c r="CW62" s="353"/>
      <c r="CX62" s="353"/>
      <c r="CY62" s="353"/>
      <c r="CZ62" s="353"/>
      <c r="DA62" s="353"/>
      <c r="DB62" s="353"/>
      <c r="DC62" s="353"/>
      <c r="DD62" s="353"/>
      <c r="DE62" s="353"/>
      <c r="DF62" s="353"/>
      <c r="DG62" s="353"/>
      <c r="DH62" s="353"/>
      <c r="DI62" s="353"/>
      <c r="DJ62" s="354"/>
    </row>
    <row r="63" spans="1:114" ht="12.75">
      <c r="A63" s="271" t="str">
        <f>'План УП'!A67</f>
        <v>2В</v>
      </c>
      <c r="B63" s="55">
        <f>'План УП'!B67</f>
        <v>4</v>
      </c>
      <c r="C63" s="365">
        <f>'План УП'!C67</f>
        <v>0</v>
      </c>
      <c r="D63" s="272">
        <f>'План УП'!D67</f>
        <v>0</v>
      </c>
      <c r="E63" s="273">
        <f>'План УП'!E67</f>
        <v>0</v>
      </c>
      <c r="F63" s="274">
        <f>'План УП'!F67</f>
        <v>0</v>
      </c>
      <c r="G63" s="282">
        <f>'План УП'!G67</f>
        <v>0</v>
      </c>
      <c r="H63" s="281">
        <f>'План УП'!H67</f>
        <v>0</v>
      </c>
      <c r="I63" s="281">
        <f>'План УП'!I67</f>
        <v>0</v>
      </c>
      <c r="J63" s="281">
        <f>'План УП'!J67</f>
        <v>0</v>
      </c>
      <c r="K63" s="281">
        <f>'План УП'!K67</f>
        <v>0</v>
      </c>
      <c r="L63" s="281">
        <f>'План УП'!L67</f>
        <v>0</v>
      </c>
      <c r="M63" s="281"/>
      <c r="N63" s="281"/>
      <c r="O63" s="352"/>
      <c r="P63" s="353"/>
      <c r="Q63" s="353"/>
      <c r="R63" s="353"/>
      <c r="S63" s="353"/>
      <c r="T63" s="353"/>
      <c r="U63" s="353"/>
      <c r="V63" s="353"/>
      <c r="W63" s="353"/>
      <c r="X63" s="353"/>
      <c r="Y63" s="353"/>
      <c r="Z63" s="353"/>
      <c r="AA63" s="353"/>
      <c r="AB63" s="353"/>
      <c r="AC63" s="353"/>
      <c r="AD63" s="353"/>
      <c r="AE63" s="353"/>
      <c r="AF63" s="353"/>
      <c r="AG63" s="353"/>
      <c r="AH63" s="353"/>
      <c r="AI63" s="353"/>
      <c r="AJ63" s="353"/>
      <c r="AK63" s="353"/>
      <c r="AL63" s="353"/>
      <c r="AM63" s="353"/>
      <c r="AN63" s="353"/>
      <c r="AO63" s="353"/>
      <c r="AP63" s="353"/>
      <c r="AQ63" s="353"/>
      <c r="AR63" s="354"/>
      <c r="AS63" s="352"/>
      <c r="AT63" s="353"/>
      <c r="AU63" s="353"/>
      <c r="AV63" s="353"/>
      <c r="AW63" s="353"/>
      <c r="AX63" s="353"/>
      <c r="AY63" s="353"/>
      <c r="AZ63" s="353"/>
      <c r="BA63" s="353"/>
      <c r="BB63" s="353"/>
      <c r="BC63" s="353"/>
      <c r="BD63" s="353"/>
      <c r="BE63" s="353"/>
      <c r="BF63" s="353"/>
      <c r="BG63" s="353"/>
      <c r="BH63" s="353"/>
      <c r="BI63" s="353"/>
      <c r="BJ63" s="353"/>
      <c r="BK63" s="353"/>
      <c r="BL63" s="353"/>
      <c r="BM63" s="353"/>
      <c r="BN63" s="353"/>
      <c r="BO63" s="353"/>
      <c r="BP63" s="353"/>
      <c r="BQ63" s="353"/>
      <c r="BR63" s="353"/>
      <c r="BS63" s="353"/>
      <c r="BT63" s="353"/>
      <c r="BU63" s="353"/>
      <c r="BV63" s="353"/>
      <c r="BW63" s="353"/>
      <c r="BX63" s="353"/>
      <c r="BY63" s="353"/>
      <c r="BZ63" s="353"/>
      <c r="CA63" s="353"/>
      <c r="CB63" s="353"/>
      <c r="CC63" s="353"/>
      <c r="CD63" s="353"/>
      <c r="CE63" s="353"/>
      <c r="CF63" s="353"/>
      <c r="CG63" s="353"/>
      <c r="CH63" s="353"/>
      <c r="CI63" s="353"/>
      <c r="CJ63" s="353"/>
      <c r="CK63" s="353"/>
      <c r="CL63" s="353"/>
      <c r="CM63" s="353"/>
      <c r="CN63" s="353"/>
      <c r="CO63" s="353"/>
      <c r="CP63" s="353"/>
      <c r="CQ63" s="353"/>
      <c r="CR63" s="353"/>
      <c r="CS63" s="353"/>
      <c r="CT63" s="353"/>
      <c r="CU63" s="353"/>
      <c r="CV63" s="353"/>
      <c r="CW63" s="353"/>
      <c r="CX63" s="353"/>
      <c r="CY63" s="353"/>
      <c r="CZ63" s="353"/>
      <c r="DA63" s="353"/>
      <c r="DB63" s="353"/>
      <c r="DC63" s="353"/>
      <c r="DD63" s="353"/>
      <c r="DE63" s="353"/>
      <c r="DF63" s="353"/>
      <c r="DG63" s="353"/>
      <c r="DH63" s="353"/>
      <c r="DI63" s="353"/>
      <c r="DJ63" s="354"/>
    </row>
    <row r="64" spans="1:114" ht="12.75">
      <c r="A64" s="271" t="str">
        <f>'План УП'!A68</f>
        <v>2В</v>
      </c>
      <c r="B64" s="55">
        <f>'План УП'!B68</f>
        <v>5</v>
      </c>
      <c r="C64" s="365">
        <f>'План УП'!C68</f>
        <v>0</v>
      </c>
      <c r="D64" s="272">
        <f>'План УП'!D68</f>
        <v>0</v>
      </c>
      <c r="E64" s="273">
        <f>'План УП'!E68</f>
        <v>0</v>
      </c>
      <c r="F64" s="274">
        <f>'План УП'!F68</f>
        <v>0</v>
      </c>
      <c r="G64" s="282">
        <f>'План УП'!G68</f>
        <v>0</v>
      </c>
      <c r="H64" s="281">
        <f>'План УП'!H68</f>
        <v>0</v>
      </c>
      <c r="I64" s="281">
        <f>'План УП'!I68</f>
        <v>0</v>
      </c>
      <c r="J64" s="281">
        <f>'План УП'!J68</f>
        <v>0</v>
      </c>
      <c r="K64" s="281">
        <f>'План УП'!K68</f>
        <v>0</v>
      </c>
      <c r="L64" s="281">
        <f>'План УП'!L68</f>
        <v>0</v>
      </c>
      <c r="M64" s="281"/>
      <c r="N64" s="281"/>
      <c r="O64" s="352"/>
      <c r="P64" s="353"/>
      <c r="Q64" s="353"/>
      <c r="R64" s="353"/>
      <c r="S64" s="353"/>
      <c r="T64" s="353"/>
      <c r="U64" s="353"/>
      <c r="V64" s="353"/>
      <c r="W64" s="353"/>
      <c r="X64" s="353"/>
      <c r="Y64" s="353"/>
      <c r="Z64" s="353"/>
      <c r="AA64" s="353"/>
      <c r="AB64" s="353"/>
      <c r="AC64" s="353"/>
      <c r="AD64" s="353"/>
      <c r="AE64" s="353"/>
      <c r="AF64" s="353"/>
      <c r="AG64" s="353"/>
      <c r="AH64" s="353"/>
      <c r="AI64" s="353"/>
      <c r="AJ64" s="353"/>
      <c r="AK64" s="353"/>
      <c r="AL64" s="353"/>
      <c r="AM64" s="353"/>
      <c r="AN64" s="353"/>
      <c r="AO64" s="353"/>
      <c r="AP64" s="353"/>
      <c r="AQ64" s="353"/>
      <c r="AR64" s="354"/>
      <c r="AS64" s="352"/>
      <c r="AT64" s="353"/>
      <c r="AU64" s="353"/>
      <c r="AV64" s="353"/>
      <c r="AW64" s="353"/>
      <c r="AX64" s="353"/>
      <c r="AY64" s="353"/>
      <c r="AZ64" s="353"/>
      <c r="BA64" s="353"/>
      <c r="BB64" s="353"/>
      <c r="BC64" s="353"/>
      <c r="BD64" s="353"/>
      <c r="BE64" s="353"/>
      <c r="BF64" s="353"/>
      <c r="BG64" s="353"/>
      <c r="BH64" s="353"/>
      <c r="BI64" s="353"/>
      <c r="BJ64" s="353"/>
      <c r="BK64" s="353"/>
      <c r="BL64" s="353"/>
      <c r="BM64" s="353"/>
      <c r="BN64" s="353"/>
      <c r="BO64" s="353"/>
      <c r="BP64" s="353"/>
      <c r="BQ64" s="353"/>
      <c r="BR64" s="353"/>
      <c r="BS64" s="353"/>
      <c r="BT64" s="353"/>
      <c r="BU64" s="353"/>
      <c r="BV64" s="353"/>
      <c r="BW64" s="353"/>
      <c r="BX64" s="353"/>
      <c r="BY64" s="353"/>
      <c r="BZ64" s="353"/>
      <c r="CA64" s="353"/>
      <c r="CB64" s="353"/>
      <c r="CC64" s="353"/>
      <c r="CD64" s="353"/>
      <c r="CE64" s="353"/>
      <c r="CF64" s="353"/>
      <c r="CG64" s="353"/>
      <c r="CH64" s="353"/>
      <c r="CI64" s="353"/>
      <c r="CJ64" s="353"/>
      <c r="CK64" s="353"/>
      <c r="CL64" s="353"/>
      <c r="CM64" s="353"/>
      <c r="CN64" s="353"/>
      <c r="CO64" s="353"/>
      <c r="CP64" s="353"/>
      <c r="CQ64" s="353"/>
      <c r="CR64" s="353"/>
      <c r="CS64" s="353"/>
      <c r="CT64" s="353"/>
      <c r="CU64" s="353"/>
      <c r="CV64" s="353"/>
      <c r="CW64" s="353"/>
      <c r="CX64" s="353"/>
      <c r="CY64" s="353"/>
      <c r="CZ64" s="353"/>
      <c r="DA64" s="353"/>
      <c r="DB64" s="353"/>
      <c r="DC64" s="353"/>
      <c r="DD64" s="353"/>
      <c r="DE64" s="353"/>
      <c r="DF64" s="353"/>
      <c r="DG64" s="353"/>
      <c r="DH64" s="353"/>
      <c r="DI64" s="353"/>
      <c r="DJ64" s="354"/>
    </row>
    <row r="65" spans="1:114" ht="12.75">
      <c r="A65" s="271" t="str">
        <f>'План УП'!A69</f>
        <v>2В</v>
      </c>
      <c r="B65" s="55">
        <f>'План УП'!B69</f>
        <v>6</v>
      </c>
      <c r="C65" s="338">
        <f>'План УП'!C69</f>
        <v>0</v>
      </c>
      <c r="D65" s="272">
        <f>'План УП'!D69</f>
        <v>0</v>
      </c>
      <c r="E65" s="273">
        <f>'План УП'!E69</f>
        <v>0</v>
      </c>
      <c r="F65" s="274">
        <f>'План УП'!F69</f>
        <v>0</v>
      </c>
      <c r="G65" s="282">
        <f>'План УП'!G69</f>
        <v>0</v>
      </c>
      <c r="H65" s="281">
        <f>'План УП'!H69</f>
        <v>0</v>
      </c>
      <c r="I65" s="281">
        <f>'План УП'!I69</f>
        <v>0</v>
      </c>
      <c r="J65" s="281">
        <f>'План УП'!J69</f>
        <v>0</v>
      </c>
      <c r="K65" s="281">
        <f>'План УП'!K69</f>
        <v>0</v>
      </c>
      <c r="L65" s="281">
        <f>'План УП'!L69</f>
        <v>0</v>
      </c>
      <c r="M65" s="281"/>
      <c r="N65" s="281"/>
      <c r="O65" s="352"/>
      <c r="P65" s="353"/>
      <c r="Q65" s="353"/>
      <c r="R65" s="353"/>
      <c r="S65" s="353"/>
      <c r="T65" s="353"/>
      <c r="U65" s="353"/>
      <c r="V65" s="353"/>
      <c r="W65" s="353"/>
      <c r="X65" s="353"/>
      <c r="Y65" s="353"/>
      <c r="Z65" s="353"/>
      <c r="AA65" s="353"/>
      <c r="AB65" s="353"/>
      <c r="AC65" s="353"/>
      <c r="AD65" s="353"/>
      <c r="AE65" s="353"/>
      <c r="AF65" s="353"/>
      <c r="AG65" s="353"/>
      <c r="AH65" s="353"/>
      <c r="AI65" s="353"/>
      <c r="AJ65" s="353"/>
      <c r="AK65" s="353"/>
      <c r="AL65" s="353">
        <v>0</v>
      </c>
      <c r="AM65" s="353"/>
      <c r="AN65" s="353"/>
      <c r="AO65" s="353"/>
      <c r="AP65" s="353"/>
      <c r="AQ65" s="353"/>
      <c r="AR65" s="354"/>
      <c r="AS65" s="352"/>
      <c r="AT65" s="353"/>
      <c r="AU65" s="353"/>
      <c r="AV65" s="353"/>
      <c r="AW65" s="353"/>
      <c r="AX65" s="353"/>
      <c r="AY65" s="353"/>
      <c r="AZ65" s="353"/>
      <c r="BA65" s="353"/>
      <c r="BB65" s="353"/>
      <c r="BC65" s="353"/>
      <c r="BD65" s="353"/>
      <c r="BE65" s="353"/>
      <c r="BF65" s="353"/>
      <c r="BG65" s="353"/>
      <c r="BH65" s="353"/>
      <c r="BI65" s="353"/>
      <c r="BJ65" s="353"/>
      <c r="BK65" s="353"/>
      <c r="BL65" s="353"/>
      <c r="BM65" s="353"/>
      <c r="BN65" s="353"/>
      <c r="BO65" s="353"/>
      <c r="BP65" s="353"/>
      <c r="BQ65" s="353"/>
      <c r="BR65" s="353"/>
      <c r="BS65" s="353"/>
      <c r="BT65" s="353"/>
      <c r="BU65" s="353"/>
      <c r="BV65" s="353"/>
      <c r="BW65" s="353"/>
      <c r="BX65" s="353"/>
      <c r="BY65" s="353"/>
      <c r="BZ65" s="353"/>
      <c r="CA65" s="353"/>
      <c r="CB65" s="353"/>
      <c r="CC65" s="353"/>
      <c r="CD65" s="353"/>
      <c r="CE65" s="353"/>
      <c r="CF65" s="353"/>
      <c r="CG65" s="353"/>
      <c r="CH65" s="353"/>
      <c r="CI65" s="353"/>
      <c r="CJ65" s="353"/>
      <c r="CK65" s="353"/>
      <c r="CL65" s="353"/>
      <c r="CM65" s="353"/>
      <c r="CN65" s="353"/>
      <c r="CO65" s="353"/>
      <c r="CP65" s="353"/>
      <c r="CQ65" s="353"/>
      <c r="CR65" s="353"/>
      <c r="CS65" s="353"/>
      <c r="CT65" s="353"/>
      <c r="CU65" s="353"/>
      <c r="CV65" s="353"/>
      <c r="CW65" s="353"/>
      <c r="CX65" s="353"/>
      <c r="CY65" s="353"/>
      <c r="CZ65" s="353"/>
      <c r="DA65" s="353"/>
      <c r="DB65" s="353"/>
      <c r="DC65" s="353"/>
      <c r="DD65" s="353"/>
      <c r="DE65" s="353"/>
      <c r="DF65" s="353"/>
      <c r="DG65" s="353"/>
      <c r="DH65" s="353"/>
      <c r="DI65" s="353"/>
      <c r="DJ65" s="354"/>
    </row>
    <row r="66" spans="1:114" ht="12.75">
      <c r="A66" s="271" t="str">
        <f>'План УП'!A70</f>
        <v>2В</v>
      </c>
      <c r="B66" s="55">
        <f>'План УП'!B70</f>
        <v>7</v>
      </c>
      <c r="C66" s="365">
        <f>'План УП'!C70</f>
        <v>0</v>
      </c>
      <c r="D66" s="272">
        <f>'План УП'!D70</f>
        <v>0</v>
      </c>
      <c r="E66" s="273">
        <f>'План УП'!E70</f>
        <v>0</v>
      </c>
      <c r="F66" s="274">
        <f>'План УП'!F70</f>
        <v>0</v>
      </c>
      <c r="G66" s="282">
        <f>'План УП'!G70</f>
        <v>0</v>
      </c>
      <c r="H66" s="281">
        <f>'План УП'!H70</f>
        <v>0</v>
      </c>
      <c r="I66" s="281">
        <f>'План УП'!I70</f>
        <v>0</v>
      </c>
      <c r="J66" s="281">
        <f>'План УП'!J70</f>
        <v>0</v>
      </c>
      <c r="K66" s="281">
        <f>'План УП'!K70</f>
        <v>0</v>
      </c>
      <c r="L66" s="281">
        <f>'План УП'!L70</f>
        <v>0</v>
      </c>
      <c r="M66" s="281"/>
      <c r="N66" s="281"/>
      <c r="O66" s="352"/>
      <c r="P66" s="353"/>
      <c r="Q66" s="353"/>
      <c r="R66" s="353"/>
      <c r="S66" s="353"/>
      <c r="T66" s="353"/>
      <c r="U66" s="353"/>
      <c r="V66" s="353"/>
      <c r="W66" s="353"/>
      <c r="X66" s="353"/>
      <c r="Y66" s="353"/>
      <c r="Z66" s="353"/>
      <c r="AA66" s="353"/>
      <c r="AB66" s="353"/>
      <c r="AC66" s="353"/>
      <c r="AD66" s="353"/>
      <c r="AE66" s="353"/>
      <c r="AF66" s="353"/>
      <c r="AG66" s="353"/>
      <c r="AH66" s="353"/>
      <c r="AI66" s="353"/>
      <c r="AJ66" s="353"/>
      <c r="AK66" s="353"/>
      <c r="AL66" s="353"/>
      <c r="AM66" s="353"/>
      <c r="AN66" s="353"/>
      <c r="AO66" s="353"/>
      <c r="AP66" s="353"/>
      <c r="AQ66" s="353"/>
      <c r="AR66" s="354"/>
      <c r="AS66" s="352"/>
      <c r="AT66" s="353"/>
      <c r="AU66" s="353"/>
      <c r="AV66" s="353"/>
      <c r="AW66" s="353"/>
      <c r="AX66" s="353"/>
      <c r="AY66" s="353"/>
      <c r="AZ66" s="353"/>
      <c r="BA66" s="353"/>
      <c r="BB66" s="353"/>
      <c r="BC66" s="353"/>
      <c r="BD66" s="353"/>
      <c r="BE66" s="353"/>
      <c r="BF66" s="353"/>
      <c r="BG66" s="353"/>
      <c r="BH66" s="353"/>
      <c r="BI66" s="353"/>
      <c r="BJ66" s="353"/>
      <c r="BK66" s="353"/>
      <c r="BL66" s="353"/>
      <c r="BM66" s="353"/>
      <c r="BN66" s="353"/>
      <c r="BO66" s="353"/>
      <c r="BP66" s="353"/>
      <c r="BQ66" s="353"/>
      <c r="BR66" s="353"/>
      <c r="BS66" s="353"/>
      <c r="BT66" s="353"/>
      <c r="BU66" s="353"/>
      <c r="BV66" s="353"/>
      <c r="BW66" s="353"/>
      <c r="BX66" s="353"/>
      <c r="BY66" s="353"/>
      <c r="BZ66" s="353"/>
      <c r="CA66" s="353"/>
      <c r="CB66" s="353"/>
      <c r="CC66" s="353"/>
      <c r="CD66" s="353"/>
      <c r="CE66" s="353"/>
      <c r="CF66" s="353"/>
      <c r="CG66" s="353"/>
      <c r="CH66" s="353"/>
      <c r="CI66" s="353"/>
      <c r="CJ66" s="353"/>
      <c r="CK66" s="353"/>
      <c r="CL66" s="353"/>
      <c r="CM66" s="353"/>
      <c r="CN66" s="353"/>
      <c r="CO66" s="353"/>
      <c r="CP66" s="353"/>
      <c r="CQ66" s="353"/>
      <c r="CR66" s="353"/>
      <c r="CS66" s="353"/>
      <c r="CT66" s="353"/>
      <c r="CU66" s="353"/>
      <c r="CV66" s="353"/>
      <c r="CW66" s="353"/>
      <c r="CX66" s="353"/>
      <c r="CY66" s="353"/>
      <c r="CZ66" s="353"/>
      <c r="DA66" s="353"/>
      <c r="DB66" s="353"/>
      <c r="DC66" s="353"/>
      <c r="DD66" s="353"/>
      <c r="DE66" s="353"/>
      <c r="DF66" s="353"/>
      <c r="DG66" s="353"/>
      <c r="DH66" s="353"/>
      <c r="DI66" s="353"/>
      <c r="DJ66" s="354"/>
    </row>
    <row r="67" spans="1:114" ht="12.75">
      <c r="A67" s="271" t="str">
        <f>'План УП'!A71</f>
        <v>2В</v>
      </c>
      <c r="B67" s="55">
        <f>'План УП'!B71</f>
        <v>8</v>
      </c>
      <c r="C67" s="338">
        <f>'План УП'!C71</f>
        <v>0</v>
      </c>
      <c r="D67" s="272">
        <f>'План УП'!D71</f>
        <v>0</v>
      </c>
      <c r="E67" s="273">
        <f>'План УП'!E71</f>
        <v>0</v>
      </c>
      <c r="F67" s="274">
        <f>'План УП'!F71</f>
        <v>0</v>
      </c>
      <c r="G67" s="282">
        <f>'План УП'!G71</f>
        <v>0</v>
      </c>
      <c r="H67" s="281">
        <f>'План УП'!H71</f>
        <v>0</v>
      </c>
      <c r="I67" s="281">
        <f>'План УП'!I71</f>
        <v>0</v>
      </c>
      <c r="J67" s="281">
        <f>'План УП'!J71</f>
        <v>0</v>
      </c>
      <c r="K67" s="281">
        <f>'План УП'!K71</f>
        <v>0</v>
      </c>
      <c r="L67" s="281">
        <f>'План УП'!L71</f>
        <v>0</v>
      </c>
      <c r="M67" s="281"/>
      <c r="N67" s="281"/>
      <c r="O67" s="352"/>
      <c r="P67" s="353"/>
      <c r="Q67" s="353"/>
      <c r="R67" s="353"/>
      <c r="S67" s="353"/>
      <c r="T67" s="353"/>
      <c r="U67" s="353"/>
      <c r="V67" s="353"/>
      <c r="W67" s="353"/>
      <c r="X67" s="353"/>
      <c r="Y67" s="353"/>
      <c r="Z67" s="353"/>
      <c r="AA67" s="353"/>
      <c r="AB67" s="353"/>
      <c r="AC67" s="353"/>
      <c r="AD67" s="353"/>
      <c r="AE67" s="353"/>
      <c r="AF67" s="353"/>
      <c r="AG67" s="353"/>
      <c r="AH67" s="353"/>
      <c r="AI67" s="353"/>
      <c r="AJ67" s="353"/>
      <c r="AK67" s="353"/>
      <c r="AL67" s="353"/>
      <c r="AM67" s="353"/>
      <c r="AN67" s="353"/>
      <c r="AO67" s="353"/>
      <c r="AP67" s="353"/>
      <c r="AQ67" s="353"/>
      <c r="AR67" s="354"/>
      <c r="AS67" s="352"/>
      <c r="AT67" s="353"/>
      <c r="AU67" s="353"/>
      <c r="AV67" s="353"/>
      <c r="AW67" s="353"/>
      <c r="AX67" s="353"/>
      <c r="AY67" s="353"/>
      <c r="AZ67" s="353"/>
      <c r="BA67" s="353"/>
      <c r="BB67" s="353"/>
      <c r="BC67" s="353"/>
      <c r="BD67" s="353"/>
      <c r="BE67" s="353"/>
      <c r="BF67" s="353"/>
      <c r="BG67" s="353"/>
      <c r="BH67" s="353"/>
      <c r="BI67" s="353"/>
      <c r="BJ67" s="353"/>
      <c r="BK67" s="353"/>
      <c r="BL67" s="353"/>
      <c r="BM67" s="353"/>
      <c r="BN67" s="353"/>
      <c r="BO67" s="353"/>
      <c r="BP67" s="353"/>
      <c r="BQ67" s="353"/>
      <c r="BR67" s="353"/>
      <c r="BS67" s="353"/>
      <c r="BT67" s="353"/>
      <c r="BU67" s="353"/>
      <c r="BV67" s="353"/>
      <c r="BW67" s="353"/>
      <c r="BX67" s="353"/>
      <c r="BY67" s="353"/>
      <c r="BZ67" s="353"/>
      <c r="CA67" s="353"/>
      <c r="CB67" s="353"/>
      <c r="CC67" s="353"/>
      <c r="CD67" s="353"/>
      <c r="CE67" s="353"/>
      <c r="CF67" s="353"/>
      <c r="CG67" s="353"/>
      <c r="CH67" s="353"/>
      <c r="CI67" s="353"/>
      <c r="CJ67" s="353"/>
      <c r="CK67" s="353"/>
      <c r="CL67" s="353"/>
      <c r="CM67" s="353"/>
      <c r="CN67" s="353"/>
      <c r="CO67" s="353"/>
      <c r="CP67" s="353"/>
      <c r="CQ67" s="353"/>
      <c r="CR67" s="353"/>
      <c r="CS67" s="353"/>
      <c r="CT67" s="353"/>
      <c r="CU67" s="353"/>
      <c r="CV67" s="353"/>
      <c r="CW67" s="353"/>
      <c r="CX67" s="353"/>
      <c r="CY67" s="353"/>
      <c r="CZ67" s="353"/>
      <c r="DA67" s="353"/>
      <c r="DB67" s="353"/>
      <c r="DC67" s="353"/>
      <c r="DD67" s="353"/>
      <c r="DE67" s="353"/>
      <c r="DF67" s="353"/>
      <c r="DG67" s="353"/>
      <c r="DH67" s="353"/>
      <c r="DI67" s="353"/>
      <c r="DJ67" s="354"/>
    </row>
    <row r="68" spans="1:114" ht="12.75">
      <c r="A68" s="271" t="str">
        <f>'План УП'!A72</f>
        <v>2В</v>
      </c>
      <c r="B68" s="55">
        <f>'План УП'!B72</f>
        <v>9</v>
      </c>
      <c r="C68" s="365">
        <f>'План УП'!C72</f>
        <v>0</v>
      </c>
      <c r="D68" s="272">
        <f>'План УП'!D72</f>
        <v>0</v>
      </c>
      <c r="E68" s="273">
        <f>'План УП'!E72</f>
        <v>0</v>
      </c>
      <c r="F68" s="274">
        <f>'План УП'!F72</f>
        <v>0</v>
      </c>
      <c r="G68" s="282">
        <f>'План УП'!G72</f>
        <v>0</v>
      </c>
      <c r="H68" s="281">
        <f>'План УП'!H72</f>
        <v>0</v>
      </c>
      <c r="I68" s="281">
        <f>'План УП'!I72</f>
        <v>0</v>
      </c>
      <c r="J68" s="281">
        <f>'План УП'!J72</f>
        <v>0</v>
      </c>
      <c r="K68" s="281">
        <f>'План УП'!K72</f>
        <v>0</v>
      </c>
      <c r="L68" s="281">
        <f>'План УП'!L72</f>
        <v>0</v>
      </c>
      <c r="M68" s="281"/>
      <c r="N68" s="281"/>
      <c r="O68" s="352"/>
      <c r="P68" s="353"/>
      <c r="Q68" s="353"/>
      <c r="R68" s="353"/>
      <c r="S68" s="353"/>
      <c r="T68" s="353"/>
      <c r="U68" s="353"/>
      <c r="V68" s="353"/>
      <c r="W68" s="353"/>
      <c r="X68" s="353"/>
      <c r="Y68" s="353"/>
      <c r="Z68" s="353"/>
      <c r="AA68" s="353"/>
      <c r="AB68" s="353"/>
      <c r="AC68" s="353"/>
      <c r="AD68" s="353"/>
      <c r="AE68" s="353"/>
      <c r="AF68" s="353"/>
      <c r="AG68" s="353"/>
      <c r="AH68" s="353"/>
      <c r="AI68" s="353"/>
      <c r="AJ68" s="353"/>
      <c r="AK68" s="353"/>
      <c r="AL68" s="353"/>
      <c r="AM68" s="353"/>
      <c r="AN68" s="353"/>
      <c r="AO68" s="353"/>
      <c r="AP68" s="353"/>
      <c r="AQ68" s="353"/>
      <c r="AR68" s="354"/>
      <c r="AS68" s="352"/>
      <c r="AT68" s="353"/>
      <c r="AU68" s="353"/>
      <c r="AV68" s="353"/>
      <c r="AW68" s="353"/>
      <c r="AX68" s="353"/>
      <c r="AY68" s="353"/>
      <c r="AZ68" s="353"/>
      <c r="BA68" s="353"/>
      <c r="BB68" s="353"/>
      <c r="BC68" s="353"/>
      <c r="BD68" s="353"/>
      <c r="BE68" s="353"/>
      <c r="BF68" s="353"/>
      <c r="BG68" s="353"/>
      <c r="BH68" s="353"/>
      <c r="BI68" s="353"/>
      <c r="BJ68" s="353"/>
      <c r="BK68" s="353"/>
      <c r="BL68" s="353"/>
      <c r="BM68" s="353"/>
      <c r="BN68" s="353"/>
      <c r="BO68" s="353"/>
      <c r="BP68" s="353"/>
      <c r="BQ68" s="353"/>
      <c r="BR68" s="353"/>
      <c r="BS68" s="353"/>
      <c r="BT68" s="353"/>
      <c r="BU68" s="353"/>
      <c r="BV68" s="353"/>
      <c r="BW68" s="353"/>
      <c r="BX68" s="353"/>
      <c r="BY68" s="353"/>
      <c r="BZ68" s="353"/>
      <c r="CA68" s="353"/>
      <c r="CB68" s="353"/>
      <c r="CC68" s="353"/>
      <c r="CD68" s="353"/>
      <c r="CE68" s="353"/>
      <c r="CF68" s="353"/>
      <c r="CG68" s="353"/>
      <c r="CH68" s="353"/>
      <c r="CI68" s="353"/>
      <c r="CJ68" s="353"/>
      <c r="CK68" s="353"/>
      <c r="CL68" s="353"/>
      <c r="CM68" s="353"/>
      <c r="CN68" s="353"/>
      <c r="CO68" s="353"/>
      <c r="CP68" s="353"/>
      <c r="CQ68" s="353"/>
      <c r="CR68" s="353"/>
      <c r="CS68" s="353"/>
      <c r="CT68" s="353"/>
      <c r="CU68" s="353"/>
      <c r="CV68" s="353"/>
      <c r="CW68" s="353"/>
      <c r="CX68" s="353"/>
      <c r="CY68" s="353"/>
      <c r="CZ68" s="353"/>
      <c r="DA68" s="353"/>
      <c r="DB68" s="353"/>
      <c r="DC68" s="353"/>
      <c r="DD68" s="353"/>
      <c r="DE68" s="353"/>
      <c r="DF68" s="353"/>
      <c r="DG68" s="353"/>
      <c r="DH68" s="353"/>
      <c r="DI68" s="353"/>
      <c r="DJ68" s="354"/>
    </row>
    <row r="69" spans="1:114" ht="12.75">
      <c r="A69" s="271" t="str">
        <f>'План УП'!A73</f>
        <v>2В</v>
      </c>
      <c r="B69" s="55">
        <f>'План УП'!B73</f>
        <v>10</v>
      </c>
      <c r="C69" s="338">
        <f>'План УП'!C73</f>
        <v>0</v>
      </c>
      <c r="D69" s="272">
        <f>'План УП'!D73</f>
        <v>0</v>
      </c>
      <c r="E69" s="273">
        <f>'План УП'!E73</f>
        <v>0</v>
      </c>
      <c r="F69" s="274">
        <f>'План УП'!F73</f>
        <v>0</v>
      </c>
      <c r="G69" s="282">
        <f>'План УП'!G73</f>
        <v>0</v>
      </c>
      <c r="H69" s="281">
        <f>'План УП'!H73</f>
        <v>0</v>
      </c>
      <c r="I69" s="281">
        <f>'План УП'!I73</f>
        <v>0</v>
      </c>
      <c r="J69" s="281">
        <f>'План УП'!J73</f>
        <v>0</v>
      </c>
      <c r="K69" s="281">
        <f>'План УП'!K73</f>
        <v>0</v>
      </c>
      <c r="L69" s="281">
        <f>'План УП'!L73</f>
        <v>0</v>
      </c>
      <c r="M69" s="281"/>
      <c r="N69" s="281"/>
      <c r="O69" s="352"/>
      <c r="P69" s="353"/>
      <c r="Q69" s="353"/>
      <c r="R69" s="353"/>
      <c r="S69" s="353"/>
      <c r="T69" s="353"/>
      <c r="U69" s="353"/>
      <c r="V69" s="353"/>
      <c r="W69" s="353"/>
      <c r="X69" s="353"/>
      <c r="Y69" s="353"/>
      <c r="Z69" s="353"/>
      <c r="AA69" s="353"/>
      <c r="AB69" s="353"/>
      <c r="AC69" s="353"/>
      <c r="AD69" s="353"/>
      <c r="AE69" s="353"/>
      <c r="AF69" s="353"/>
      <c r="AG69" s="353"/>
      <c r="AH69" s="353"/>
      <c r="AI69" s="353"/>
      <c r="AJ69" s="353"/>
      <c r="AK69" s="353"/>
      <c r="AL69" s="353"/>
      <c r="AM69" s="353"/>
      <c r="AN69" s="353"/>
      <c r="AO69" s="353"/>
      <c r="AP69" s="353"/>
      <c r="AQ69" s="353"/>
      <c r="AR69" s="354"/>
      <c r="AS69" s="352"/>
      <c r="AT69" s="353"/>
      <c r="AU69" s="353"/>
      <c r="AV69" s="353"/>
      <c r="AW69" s="353"/>
      <c r="AX69" s="353"/>
      <c r="AY69" s="353"/>
      <c r="AZ69" s="353"/>
      <c r="BA69" s="353"/>
      <c r="BB69" s="353"/>
      <c r="BC69" s="353"/>
      <c r="BD69" s="353"/>
      <c r="BE69" s="353"/>
      <c r="BF69" s="353"/>
      <c r="BG69" s="353"/>
      <c r="BH69" s="353"/>
      <c r="BI69" s="353"/>
      <c r="BJ69" s="353"/>
      <c r="BK69" s="353"/>
      <c r="BL69" s="353"/>
      <c r="BM69" s="353"/>
      <c r="BN69" s="353"/>
      <c r="BO69" s="353"/>
      <c r="BP69" s="353"/>
      <c r="BQ69" s="353"/>
      <c r="BR69" s="353"/>
      <c r="BS69" s="353"/>
      <c r="BT69" s="353"/>
      <c r="BU69" s="353"/>
      <c r="BV69" s="353"/>
      <c r="BW69" s="353"/>
      <c r="BX69" s="353"/>
      <c r="BY69" s="353"/>
      <c r="BZ69" s="353"/>
      <c r="CA69" s="353"/>
      <c r="CB69" s="353"/>
      <c r="CC69" s="353"/>
      <c r="CD69" s="353"/>
      <c r="CE69" s="353"/>
      <c r="CF69" s="353"/>
      <c r="CG69" s="353"/>
      <c r="CH69" s="353"/>
      <c r="CI69" s="353"/>
      <c r="CJ69" s="353"/>
      <c r="CK69" s="353"/>
      <c r="CL69" s="353"/>
      <c r="CM69" s="353"/>
      <c r="CN69" s="353"/>
      <c r="CO69" s="353"/>
      <c r="CP69" s="353"/>
      <c r="CQ69" s="353"/>
      <c r="CR69" s="353"/>
      <c r="CS69" s="353"/>
      <c r="CT69" s="353"/>
      <c r="CU69" s="353"/>
      <c r="CV69" s="353"/>
      <c r="CW69" s="353"/>
      <c r="CX69" s="353"/>
      <c r="CY69" s="353"/>
      <c r="CZ69" s="353"/>
      <c r="DA69" s="353"/>
      <c r="DB69" s="353"/>
      <c r="DC69" s="353"/>
      <c r="DD69" s="353"/>
      <c r="DE69" s="353"/>
      <c r="DF69" s="353"/>
      <c r="DG69" s="353"/>
      <c r="DH69" s="353"/>
      <c r="DI69" s="353"/>
      <c r="DJ69" s="354"/>
    </row>
    <row r="70" spans="1:114" ht="12.75">
      <c r="A70" s="271" t="str">
        <f>'План УП'!A74</f>
        <v>2В</v>
      </c>
      <c r="B70" s="55">
        <f>'План УП'!B74</f>
        <v>11</v>
      </c>
      <c r="C70" s="365">
        <f>'План УП'!C74</f>
        <v>0</v>
      </c>
      <c r="D70" s="272">
        <f>'План УП'!D74</f>
        <v>0</v>
      </c>
      <c r="E70" s="273">
        <f>'План УП'!E74</f>
        <v>0</v>
      </c>
      <c r="F70" s="274">
        <f>'План УП'!F74</f>
        <v>0</v>
      </c>
      <c r="G70" s="282">
        <f>'План УП'!G74</f>
        <v>0</v>
      </c>
      <c r="H70" s="281">
        <f>'План УП'!H74</f>
        <v>0</v>
      </c>
      <c r="I70" s="281">
        <f>'План УП'!I74</f>
        <v>0</v>
      </c>
      <c r="J70" s="281">
        <f>'План УП'!J74</f>
        <v>0</v>
      </c>
      <c r="K70" s="281">
        <f>'План УП'!K74</f>
        <v>0</v>
      </c>
      <c r="L70" s="281">
        <f>'План УП'!L74</f>
        <v>0</v>
      </c>
      <c r="M70" s="281"/>
      <c r="N70" s="281"/>
      <c r="O70" s="352"/>
      <c r="P70" s="353"/>
      <c r="Q70" s="353"/>
      <c r="R70" s="353"/>
      <c r="S70" s="353"/>
      <c r="T70" s="353"/>
      <c r="U70" s="353"/>
      <c r="V70" s="353"/>
      <c r="W70" s="353"/>
      <c r="X70" s="353"/>
      <c r="Y70" s="353"/>
      <c r="Z70" s="353"/>
      <c r="AA70" s="353"/>
      <c r="AB70" s="353"/>
      <c r="AC70" s="353"/>
      <c r="AD70" s="353"/>
      <c r="AE70" s="353"/>
      <c r="AF70" s="353"/>
      <c r="AG70" s="353"/>
      <c r="AH70" s="353"/>
      <c r="AI70" s="353"/>
      <c r="AJ70" s="353"/>
      <c r="AK70" s="353"/>
      <c r="AL70" s="353"/>
      <c r="AM70" s="353"/>
      <c r="AN70" s="353"/>
      <c r="AO70" s="353"/>
      <c r="AP70" s="353"/>
      <c r="AQ70" s="353"/>
      <c r="AR70" s="354"/>
      <c r="AS70" s="352"/>
      <c r="AT70" s="353"/>
      <c r="AU70" s="353"/>
      <c r="AV70" s="353"/>
      <c r="AW70" s="353"/>
      <c r="AX70" s="353"/>
      <c r="AY70" s="353"/>
      <c r="AZ70" s="353"/>
      <c r="BA70" s="353"/>
      <c r="BB70" s="353"/>
      <c r="BC70" s="353"/>
      <c r="BD70" s="353"/>
      <c r="BE70" s="353"/>
      <c r="BF70" s="353"/>
      <c r="BG70" s="353"/>
      <c r="BH70" s="353"/>
      <c r="BI70" s="353"/>
      <c r="BJ70" s="353"/>
      <c r="BK70" s="353"/>
      <c r="BL70" s="353"/>
      <c r="BM70" s="353"/>
      <c r="BN70" s="353"/>
      <c r="BO70" s="353"/>
      <c r="BP70" s="353"/>
      <c r="BQ70" s="353"/>
      <c r="BR70" s="353"/>
      <c r="BS70" s="353"/>
      <c r="BT70" s="353"/>
      <c r="BU70" s="353"/>
      <c r="BV70" s="353"/>
      <c r="BW70" s="353"/>
      <c r="BX70" s="353"/>
      <c r="BY70" s="353"/>
      <c r="BZ70" s="353"/>
      <c r="CA70" s="353"/>
      <c r="CB70" s="353"/>
      <c r="CC70" s="353"/>
      <c r="CD70" s="353"/>
      <c r="CE70" s="353"/>
      <c r="CF70" s="353"/>
      <c r="CG70" s="353"/>
      <c r="CH70" s="353"/>
      <c r="CI70" s="353"/>
      <c r="CJ70" s="353"/>
      <c r="CK70" s="353"/>
      <c r="CL70" s="353"/>
      <c r="CM70" s="353"/>
      <c r="CN70" s="353"/>
      <c r="CO70" s="353"/>
      <c r="CP70" s="353"/>
      <c r="CQ70" s="353"/>
      <c r="CR70" s="353"/>
      <c r="CS70" s="353"/>
      <c r="CT70" s="353"/>
      <c r="CU70" s="353"/>
      <c r="CV70" s="353"/>
      <c r="CW70" s="353"/>
      <c r="CX70" s="353"/>
      <c r="CY70" s="353"/>
      <c r="CZ70" s="353"/>
      <c r="DA70" s="353"/>
      <c r="DB70" s="353"/>
      <c r="DC70" s="353"/>
      <c r="DD70" s="353"/>
      <c r="DE70" s="353"/>
      <c r="DF70" s="353"/>
      <c r="DG70" s="353"/>
      <c r="DH70" s="353"/>
      <c r="DI70" s="353"/>
      <c r="DJ70" s="354"/>
    </row>
    <row r="71" spans="1:114" ht="12.75">
      <c r="A71" s="271" t="str">
        <f>'План УП'!A75</f>
        <v>2В</v>
      </c>
      <c r="B71" s="55">
        <f>'План УП'!B75</f>
        <v>12</v>
      </c>
      <c r="C71" s="338">
        <f>'План УП'!C75</f>
        <v>0</v>
      </c>
      <c r="D71" s="272">
        <f>'План УП'!D75</f>
        <v>0</v>
      </c>
      <c r="E71" s="273">
        <f>'План УП'!E75</f>
        <v>0</v>
      </c>
      <c r="F71" s="274">
        <f>'План УП'!F75</f>
        <v>0</v>
      </c>
      <c r="G71" s="282">
        <f>'План УП'!G75</f>
        <v>0</v>
      </c>
      <c r="H71" s="281">
        <f>'План УП'!H75</f>
        <v>0</v>
      </c>
      <c r="I71" s="281">
        <f>'План УП'!I75</f>
        <v>0</v>
      </c>
      <c r="J71" s="281">
        <f>'План УП'!J75</f>
        <v>0</v>
      </c>
      <c r="K71" s="281">
        <f>'План УП'!K75</f>
        <v>0</v>
      </c>
      <c r="L71" s="281">
        <f>'План УП'!L75</f>
        <v>0</v>
      </c>
      <c r="M71" s="281"/>
      <c r="N71" s="281"/>
      <c r="O71" s="352"/>
      <c r="P71" s="353"/>
      <c r="Q71" s="353"/>
      <c r="R71" s="353"/>
      <c r="S71" s="353"/>
      <c r="T71" s="353"/>
      <c r="U71" s="353"/>
      <c r="V71" s="353"/>
      <c r="W71" s="353"/>
      <c r="X71" s="353"/>
      <c r="Y71" s="353"/>
      <c r="Z71" s="353"/>
      <c r="AA71" s="353"/>
      <c r="AB71" s="353"/>
      <c r="AC71" s="353"/>
      <c r="AD71" s="353"/>
      <c r="AE71" s="353"/>
      <c r="AF71" s="353"/>
      <c r="AG71" s="353"/>
      <c r="AH71" s="353"/>
      <c r="AI71" s="353"/>
      <c r="AJ71" s="353"/>
      <c r="AK71" s="353"/>
      <c r="AL71" s="353"/>
      <c r="AM71" s="353"/>
      <c r="AN71" s="353"/>
      <c r="AO71" s="353"/>
      <c r="AP71" s="353"/>
      <c r="AQ71" s="353"/>
      <c r="AR71" s="354"/>
      <c r="AS71" s="352"/>
      <c r="AT71" s="353"/>
      <c r="AU71" s="353"/>
      <c r="AV71" s="353"/>
      <c r="AW71" s="353"/>
      <c r="AX71" s="353"/>
      <c r="AY71" s="353"/>
      <c r="AZ71" s="353"/>
      <c r="BA71" s="353"/>
      <c r="BB71" s="353"/>
      <c r="BC71" s="353"/>
      <c r="BD71" s="353"/>
      <c r="BE71" s="353"/>
      <c r="BF71" s="353"/>
      <c r="BG71" s="353"/>
      <c r="BH71" s="353"/>
      <c r="BI71" s="353"/>
      <c r="BJ71" s="353"/>
      <c r="BK71" s="353"/>
      <c r="BL71" s="353"/>
      <c r="BM71" s="353"/>
      <c r="BN71" s="353"/>
      <c r="BO71" s="353"/>
      <c r="BP71" s="353"/>
      <c r="BQ71" s="353"/>
      <c r="BR71" s="353"/>
      <c r="BS71" s="353"/>
      <c r="BT71" s="353"/>
      <c r="BU71" s="353"/>
      <c r="BV71" s="353"/>
      <c r="BW71" s="353"/>
      <c r="BX71" s="353"/>
      <c r="BY71" s="353"/>
      <c r="BZ71" s="353"/>
      <c r="CA71" s="353"/>
      <c r="CB71" s="353"/>
      <c r="CC71" s="353"/>
      <c r="CD71" s="353"/>
      <c r="CE71" s="353"/>
      <c r="CF71" s="353"/>
      <c r="CG71" s="353"/>
      <c r="CH71" s="353"/>
      <c r="CI71" s="353"/>
      <c r="CJ71" s="353"/>
      <c r="CK71" s="353"/>
      <c r="CL71" s="353"/>
      <c r="CM71" s="353"/>
      <c r="CN71" s="353"/>
      <c r="CO71" s="353"/>
      <c r="CP71" s="353"/>
      <c r="CQ71" s="353"/>
      <c r="CR71" s="353"/>
      <c r="CS71" s="353"/>
      <c r="CT71" s="353"/>
      <c r="CU71" s="353"/>
      <c r="CV71" s="353"/>
      <c r="CW71" s="353"/>
      <c r="CX71" s="353"/>
      <c r="CY71" s="353"/>
      <c r="CZ71" s="353"/>
      <c r="DA71" s="353"/>
      <c r="DB71" s="353"/>
      <c r="DC71" s="353"/>
      <c r="DD71" s="353"/>
      <c r="DE71" s="353"/>
      <c r="DF71" s="353"/>
      <c r="DG71" s="353"/>
      <c r="DH71" s="353"/>
      <c r="DI71" s="353"/>
      <c r="DJ71" s="354"/>
    </row>
    <row r="72" spans="1:114" ht="12.75">
      <c r="A72" s="271" t="str">
        <f>'План УП'!A76</f>
        <v>2В</v>
      </c>
      <c r="B72" s="55">
        <f>'План УП'!B76</f>
        <v>13</v>
      </c>
      <c r="C72" s="365">
        <f>'План УП'!C76</f>
        <v>0</v>
      </c>
      <c r="D72" s="272">
        <f>'План УП'!D76</f>
        <v>0</v>
      </c>
      <c r="E72" s="273">
        <f>'План УП'!E76</f>
        <v>0</v>
      </c>
      <c r="F72" s="274">
        <f>'План УП'!F76</f>
        <v>0</v>
      </c>
      <c r="G72" s="282">
        <f>'План УП'!G76</f>
        <v>0</v>
      </c>
      <c r="H72" s="281">
        <f>'План УП'!H76</f>
        <v>0</v>
      </c>
      <c r="I72" s="281">
        <f>'План УП'!I76</f>
        <v>0</v>
      </c>
      <c r="J72" s="281">
        <f>'План УП'!J76</f>
        <v>0</v>
      </c>
      <c r="K72" s="281">
        <f>'План УП'!K76</f>
        <v>0</v>
      </c>
      <c r="L72" s="281">
        <f>'План УП'!L76</f>
        <v>0</v>
      </c>
      <c r="M72" s="281"/>
      <c r="N72" s="281"/>
      <c r="O72" s="352"/>
      <c r="P72" s="353"/>
      <c r="Q72" s="353"/>
      <c r="R72" s="353"/>
      <c r="S72" s="353"/>
      <c r="T72" s="353"/>
      <c r="U72" s="353"/>
      <c r="V72" s="353"/>
      <c r="W72" s="353"/>
      <c r="X72" s="353"/>
      <c r="Y72" s="353"/>
      <c r="Z72" s="353"/>
      <c r="AA72" s="353"/>
      <c r="AB72" s="353"/>
      <c r="AC72" s="353"/>
      <c r="AD72" s="353"/>
      <c r="AE72" s="353"/>
      <c r="AF72" s="353"/>
      <c r="AG72" s="353"/>
      <c r="AH72" s="353"/>
      <c r="AI72" s="353"/>
      <c r="AJ72" s="353"/>
      <c r="AK72" s="353"/>
      <c r="AL72" s="353"/>
      <c r="AM72" s="353"/>
      <c r="AN72" s="353"/>
      <c r="AO72" s="353"/>
      <c r="AP72" s="353"/>
      <c r="AQ72" s="353"/>
      <c r="AR72" s="354"/>
      <c r="AS72" s="352"/>
      <c r="AT72" s="353"/>
      <c r="AU72" s="353"/>
      <c r="AV72" s="353"/>
      <c r="AW72" s="353"/>
      <c r="AX72" s="353"/>
      <c r="AY72" s="353"/>
      <c r="AZ72" s="353"/>
      <c r="BA72" s="353"/>
      <c r="BB72" s="353"/>
      <c r="BC72" s="353"/>
      <c r="BD72" s="353"/>
      <c r="BE72" s="353"/>
      <c r="BF72" s="353"/>
      <c r="BG72" s="353"/>
      <c r="BH72" s="353"/>
      <c r="BI72" s="353"/>
      <c r="BJ72" s="353"/>
      <c r="BK72" s="353"/>
      <c r="BL72" s="353"/>
      <c r="BM72" s="353"/>
      <c r="BN72" s="353"/>
      <c r="BO72" s="353"/>
      <c r="BP72" s="353"/>
      <c r="BQ72" s="353"/>
      <c r="BR72" s="353"/>
      <c r="BS72" s="353"/>
      <c r="BT72" s="353"/>
      <c r="BU72" s="353"/>
      <c r="BV72" s="353"/>
      <c r="BW72" s="353"/>
      <c r="BX72" s="353"/>
      <c r="BY72" s="353"/>
      <c r="BZ72" s="353"/>
      <c r="CA72" s="353"/>
      <c r="CB72" s="353"/>
      <c r="CC72" s="353"/>
      <c r="CD72" s="353"/>
      <c r="CE72" s="353"/>
      <c r="CF72" s="353"/>
      <c r="CG72" s="353"/>
      <c r="CH72" s="353"/>
      <c r="CI72" s="353"/>
      <c r="CJ72" s="353"/>
      <c r="CK72" s="353"/>
      <c r="CL72" s="353"/>
      <c r="CM72" s="353"/>
      <c r="CN72" s="353"/>
      <c r="CO72" s="353"/>
      <c r="CP72" s="353"/>
      <c r="CQ72" s="353"/>
      <c r="CR72" s="353"/>
      <c r="CS72" s="353"/>
      <c r="CT72" s="353"/>
      <c r="CU72" s="353"/>
      <c r="CV72" s="353"/>
      <c r="CW72" s="353"/>
      <c r="CX72" s="353"/>
      <c r="CY72" s="353"/>
      <c r="CZ72" s="353"/>
      <c r="DA72" s="353"/>
      <c r="DB72" s="353"/>
      <c r="DC72" s="353"/>
      <c r="DD72" s="353"/>
      <c r="DE72" s="353"/>
      <c r="DF72" s="353"/>
      <c r="DG72" s="353"/>
      <c r="DH72" s="353"/>
      <c r="DI72" s="353"/>
      <c r="DJ72" s="354"/>
    </row>
    <row r="73" spans="1:114" ht="12.75">
      <c r="A73" s="271" t="str">
        <f>'План УП'!A77</f>
        <v>2В</v>
      </c>
      <c r="B73" s="55">
        <f>'План УП'!B77</f>
        <v>14</v>
      </c>
      <c r="C73" s="338">
        <f>'План УП'!C77</f>
        <v>0</v>
      </c>
      <c r="D73" s="272">
        <f>'План УП'!D77</f>
        <v>0</v>
      </c>
      <c r="E73" s="273">
        <f>'План УП'!E77</f>
        <v>0</v>
      </c>
      <c r="F73" s="274">
        <f>'План УП'!F77</f>
        <v>0</v>
      </c>
      <c r="G73" s="282">
        <f>'План УП'!G77</f>
        <v>0</v>
      </c>
      <c r="H73" s="281">
        <f>'План УП'!H77</f>
        <v>0</v>
      </c>
      <c r="I73" s="281">
        <f>'План УП'!I77</f>
        <v>0</v>
      </c>
      <c r="J73" s="281">
        <f>'План УП'!J77</f>
        <v>0</v>
      </c>
      <c r="K73" s="281">
        <f>'План УП'!K77</f>
        <v>0</v>
      </c>
      <c r="L73" s="281">
        <f>'План УП'!L77</f>
        <v>0</v>
      </c>
      <c r="M73" s="281"/>
      <c r="N73" s="281"/>
      <c r="O73" s="352"/>
      <c r="P73" s="353"/>
      <c r="Q73" s="353"/>
      <c r="R73" s="353"/>
      <c r="S73" s="353"/>
      <c r="T73" s="353"/>
      <c r="U73" s="353"/>
      <c r="V73" s="353"/>
      <c r="W73" s="353"/>
      <c r="X73" s="353"/>
      <c r="Y73" s="353"/>
      <c r="Z73" s="353"/>
      <c r="AA73" s="353"/>
      <c r="AB73" s="353"/>
      <c r="AC73" s="353"/>
      <c r="AD73" s="353"/>
      <c r="AE73" s="353"/>
      <c r="AF73" s="353"/>
      <c r="AG73" s="353"/>
      <c r="AH73" s="353"/>
      <c r="AI73" s="353"/>
      <c r="AJ73" s="353"/>
      <c r="AK73" s="353"/>
      <c r="AL73" s="353"/>
      <c r="AM73" s="353"/>
      <c r="AN73" s="353"/>
      <c r="AO73" s="353"/>
      <c r="AP73" s="353"/>
      <c r="AQ73" s="353"/>
      <c r="AR73" s="354"/>
      <c r="AS73" s="352"/>
      <c r="AT73" s="353"/>
      <c r="AU73" s="353"/>
      <c r="AV73" s="353"/>
      <c r="AW73" s="353"/>
      <c r="AX73" s="353"/>
      <c r="AY73" s="353"/>
      <c r="AZ73" s="353"/>
      <c r="BA73" s="353"/>
      <c r="BB73" s="353"/>
      <c r="BC73" s="353"/>
      <c r="BD73" s="353"/>
      <c r="BE73" s="353"/>
      <c r="BF73" s="353"/>
      <c r="BG73" s="353"/>
      <c r="BH73" s="353"/>
      <c r="BI73" s="353"/>
      <c r="BJ73" s="353"/>
      <c r="BK73" s="353"/>
      <c r="BL73" s="353"/>
      <c r="BM73" s="353"/>
      <c r="BN73" s="353"/>
      <c r="BO73" s="353"/>
      <c r="BP73" s="353"/>
      <c r="BQ73" s="353"/>
      <c r="BR73" s="353"/>
      <c r="BS73" s="353"/>
      <c r="BT73" s="353"/>
      <c r="BU73" s="353"/>
      <c r="BV73" s="353"/>
      <c r="BW73" s="353"/>
      <c r="BX73" s="353"/>
      <c r="BY73" s="353"/>
      <c r="BZ73" s="353"/>
      <c r="CA73" s="353"/>
      <c r="CB73" s="353"/>
      <c r="CC73" s="353"/>
      <c r="CD73" s="353"/>
      <c r="CE73" s="353"/>
      <c r="CF73" s="353"/>
      <c r="CG73" s="353"/>
      <c r="CH73" s="353"/>
      <c r="CI73" s="353"/>
      <c r="CJ73" s="353"/>
      <c r="CK73" s="353"/>
      <c r="CL73" s="353"/>
      <c r="CM73" s="353"/>
      <c r="CN73" s="353"/>
      <c r="CO73" s="353"/>
      <c r="CP73" s="353"/>
      <c r="CQ73" s="353"/>
      <c r="CR73" s="353"/>
      <c r="CS73" s="353"/>
      <c r="CT73" s="353"/>
      <c r="CU73" s="353"/>
      <c r="CV73" s="353"/>
      <c r="CW73" s="353"/>
      <c r="CX73" s="353"/>
      <c r="CY73" s="353"/>
      <c r="CZ73" s="353"/>
      <c r="DA73" s="353"/>
      <c r="DB73" s="353"/>
      <c r="DC73" s="353"/>
      <c r="DD73" s="353"/>
      <c r="DE73" s="353"/>
      <c r="DF73" s="353"/>
      <c r="DG73" s="353"/>
      <c r="DH73" s="353"/>
      <c r="DI73" s="353"/>
      <c r="DJ73" s="354"/>
    </row>
    <row r="74" spans="1:114" ht="13.5" thickBot="1">
      <c r="A74" s="271" t="str">
        <f>'План УП'!A78</f>
        <v>2В</v>
      </c>
      <c r="B74" s="55">
        <f>'План УП'!B78</f>
        <v>15</v>
      </c>
      <c r="C74" s="365">
        <f>'План УП'!C78</f>
        <v>0</v>
      </c>
      <c r="D74" s="272">
        <f>'План УП'!D78</f>
        <v>0</v>
      </c>
      <c r="E74" s="273">
        <f>'План УП'!E78</f>
        <v>0</v>
      </c>
      <c r="F74" s="274">
        <f>'План УП'!F78</f>
        <v>0</v>
      </c>
      <c r="G74" s="282">
        <f>'План УП'!G78</f>
        <v>0</v>
      </c>
      <c r="H74" s="281">
        <f>'План УП'!H78</f>
        <v>0</v>
      </c>
      <c r="I74" s="281">
        <f>'План УП'!I78</f>
        <v>0</v>
      </c>
      <c r="J74" s="281">
        <f>'План УП'!J78</f>
        <v>0</v>
      </c>
      <c r="K74" s="281">
        <f>'План УП'!K78</f>
        <v>0</v>
      </c>
      <c r="L74" s="281">
        <f>'План УП'!L78</f>
        <v>0</v>
      </c>
      <c r="M74" s="281"/>
      <c r="N74" s="281"/>
      <c r="O74" s="352"/>
      <c r="P74" s="353"/>
      <c r="Q74" s="353"/>
      <c r="R74" s="353"/>
      <c r="S74" s="353"/>
      <c r="T74" s="353"/>
      <c r="U74" s="353"/>
      <c r="V74" s="353"/>
      <c r="W74" s="353"/>
      <c r="X74" s="353"/>
      <c r="Y74" s="353"/>
      <c r="Z74" s="353"/>
      <c r="AA74" s="353"/>
      <c r="AB74" s="353"/>
      <c r="AC74" s="353"/>
      <c r="AD74" s="353"/>
      <c r="AE74" s="353"/>
      <c r="AF74" s="353"/>
      <c r="AG74" s="353"/>
      <c r="AH74" s="353"/>
      <c r="AI74" s="353"/>
      <c r="AJ74" s="353"/>
      <c r="AK74" s="353"/>
      <c r="AL74" s="353"/>
      <c r="AM74" s="353"/>
      <c r="AN74" s="353"/>
      <c r="AO74" s="353"/>
      <c r="AP74" s="353"/>
      <c r="AQ74" s="353"/>
      <c r="AR74" s="354"/>
      <c r="AS74" s="352"/>
      <c r="AT74" s="353"/>
      <c r="AU74" s="353"/>
      <c r="AV74" s="353"/>
      <c r="AW74" s="353"/>
      <c r="AX74" s="353"/>
      <c r="AY74" s="353"/>
      <c r="AZ74" s="353"/>
      <c r="BA74" s="353"/>
      <c r="BB74" s="353"/>
      <c r="BC74" s="353"/>
      <c r="BD74" s="353"/>
      <c r="BE74" s="353"/>
      <c r="BF74" s="353"/>
      <c r="BG74" s="353"/>
      <c r="BH74" s="353"/>
      <c r="BI74" s="353"/>
      <c r="BJ74" s="353"/>
      <c r="BK74" s="353"/>
      <c r="BL74" s="353"/>
      <c r="BM74" s="353"/>
      <c r="BN74" s="353"/>
      <c r="BO74" s="353"/>
      <c r="BP74" s="353"/>
      <c r="BQ74" s="353"/>
      <c r="BR74" s="353"/>
      <c r="BS74" s="353"/>
      <c r="BT74" s="353"/>
      <c r="BU74" s="353"/>
      <c r="BV74" s="353"/>
      <c r="BW74" s="353"/>
      <c r="BX74" s="353"/>
      <c r="BY74" s="353"/>
      <c r="BZ74" s="353"/>
      <c r="CA74" s="353"/>
      <c r="CB74" s="353"/>
      <c r="CC74" s="353"/>
      <c r="CD74" s="353"/>
      <c r="CE74" s="353"/>
      <c r="CF74" s="353"/>
      <c r="CG74" s="353"/>
      <c r="CH74" s="353"/>
      <c r="CI74" s="353"/>
      <c r="CJ74" s="353"/>
      <c r="CK74" s="353"/>
      <c r="CL74" s="353"/>
      <c r="CM74" s="353"/>
      <c r="CN74" s="353"/>
      <c r="CO74" s="353"/>
      <c r="CP74" s="353"/>
      <c r="CQ74" s="353"/>
      <c r="CR74" s="353"/>
      <c r="CS74" s="353"/>
      <c r="CT74" s="353"/>
      <c r="CU74" s="353"/>
      <c r="CV74" s="353"/>
      <c r="CW74" s="353"/>
      <c r="CX74" s="353"/>
      <c r="CY74" s="353"/>
      <c r="CZ74" s="353"/>
      <c r="DA74" s="353"/>
      <c r="DB74" s="353"/>
      <c r="DC74" s="353"/>
      <c r="DD74" s="353"/>
      <c r="DE74" s="353"/>
      <c r="DF74" s="353"/>
      <c r="DG74" s="353"/>
      <c r="DH74" s="353"/>
      <c r="DI74" s="353"/>
      <c r="DJ74" s="354"/>
    </row>
    <row r="75" spans="1:114" ht="12.75">
      <c r="A75" s="341" t="str">
        <f>'План УП'!A79</f>
        <v>3.П</v>
      </c>
      <c r="B75" s="275">
        <f>'План УП'!B79</f>
        <v>0</v>
      </c>
      <c r="C75" s="339" t="str">
        <f>'План УП'!C79</f>
        <v>3. Профессиональный цикл</v>
      </c>
      <c r="D75" s="276">
        <f>'План УП'!D79</f>
        <v>0</v>
      </c>
      <c r="E75" s="277">
        <f>'План УП'!E79</f>
        <v>0</v>
      </c>
      <c r="F75" s="278">
        <f>'План УП'!F79</f>
        <v>0</v>
      </c>
      <c r="G75" s="279">
        <f>'План УП'!G79</f>
        <v>0</v>
      </c>
      <c r="H75" s="280">
        <f>'План УП'!H79</f>
        <v>0</v>
      </c>
      <c r="I75" s="280">
        <f>'План УП'!I79</f>
        <v>0</v>
      </c>
      <c r="J75" s="280">
        <f>'План УП'!J79</f>
        <v>0</v>
      </c>
      <c r="K75" s="280">
        <f>'План УП'!K79</f>
        <v>0</v>
      </c>
      <c r="L75" s="280">
        <f>'План УП'!L79</f>
        <v>0</v>
      </c>
      <c r="M75" s="280"/>
      <c r="N75" s="280"/>
      <c r="O75" s="355"/>
      <c r="P75" s="356"/>
      <c r="Q75" s="356"/>
      <c r="R75" s="356"/>
      <c r="S75" s="356"/>
      <c r="T75" s="356"/>
      <c r="U75" s="356"/>
      <c r="V75" s="356"/>
      <c r="W75" s="356"/>
      <c r="X75" s="356"/>
      <c r="Y75" s="356"/>
      <c r="Z75" s="356"/>
      <c r="AA75" s="356"/>
      <c r="AB75" s="356"/>
      <c r="AC75" s="356"/>
      <c r="AD75" s="356"/>
      <c r="AE75" s="356"/>
      <c r="AF75" s="356"/>
      <c r="AG75" s="356"/>
      <c r="AH75" s="356"/>
      <c r="AI75" s="356"/>
      <c r="AJ75" s="356"/>
      <c r="AK75" s="356"/>
      <c r="AL75" s="356"/>
      <c r="AM75" s="356"/>
      <c r="AN75" s="356"/>
      <c r="AO75" s="356"/>
      <c r="AP75" s="356"/>
      <c r="AQ75" s="356"/>
      <c r="AR75" s="357"/>
      <c r="AS75" s="358"/>
      <c r="AT75" s="359"/>
      <c r="AU75" s="359"/>
      <c r="AV75" s="359"/>
      <c r="AW75" s="359"/>
      <c r="AX75" s="359"/>
      <c r="AY75" s="359"/>
      <c r="AZ75" s="359"/>
      <c r="BA75" s="359"/>
      <c r="BB75" s="359"/>
      <c r="BC75" s="359"/>
      <c r="BD75" s="359"/>
      <c r="BE75" s="359"/>
      <c r="BF75" s="359"/>
      <c r="BG75" s="359"/>
      <c r="BH75" s="359"/>
      <c r="BI75" s="359"/>
      <c r="BJ75" s="359"/>
      <c r="BK75" s="359"/>
      <c r="BL75" s="359"/>
      <c r="BM75" s="359"/>
      <c r="BN75" s="359"/>
      <c r="BO75" s="359"/>
      <c r="BP75" s="359"/>
      <c r="BQ75" s="359"/>
      <c r="BR75" s="359"/>
      <c r="BS75" s="359"/>
      <c r="BT75" s="359"/>
      <c r="BU75" s="359"/>
      <c r="BV75" s="359"/>
      <c r="BW75" s="359"/>
      <c r="BX75" s="359"/>
      <c r="BY75" s="359"/>
      <c r="BZ75" s="359"/>
      <c r="CA75" s="359"/>
      <c r="CB75" s="359"/>
      <c r="CC75" s="359"/>
      <c r="CD75" s="359"/>
      <c r="CE75" s="359"/>
      <c r="CF75" s="359"/>
      <c r="CG75" s="359"/>
      <c r="CH75" s="359"/>
      <c r="CI75" s="359"/>
      <c r="CJ75" s="359"/>
      <c r="CK75" s="359"/>
      <c r="CL75" s="359"/>
      <c r="CM75" s="359"/>
      <c r="CN75" s="359"/>
      <c r="CO75" s="359"/>
      <c r="CP75" s="359"/>
      <c r="CQ75" s="359"/>
      <c r="CR75" s="359"/>
      <c r="CS75" s="359"/>
      <c r="CT75" s="359"/>
      <c r="CU75" s="359"/>
      <c r="CV75" s="359"/>
      <c r="CW75" s="359"/>
      <c r="CX75" s="359"/>
      <c r="CY75" s="359"/>
      <c r="CZ75" s="359"/>
      <c r="DA75" s="359"/>
      <c r="DB75" s="359"/>
      <c r="DC75" s="359"/>
      <c r="DD75" s="359"/>
      <c r="DE75" s="359"/>
      <c r="DF75" s="359"/>
      <c r="DG75" s="359"/>
      <c r="DH75" s="359"/>
      <c r="DI75" s="359"/>
      <c r="DJ75" s="360"/>
    </row>
    <row r="76" spans="1:114" ht="12.75">
      <c r="A76" s="573" t="str">
        <f>'План УП'!A80</f>
        <v>3.П</v>
      </c>
      <c r="B76" s="500">
        <f>'План УП'!B80</f>
        <v>0</v>
      </c>
      <c r="C76" s="580" t="str">
        <f>'План УП'!C80</f>
        <v>Базовая часть</v>
      </c>
      <c r="D76" s="562">
        <f>'План УП'!D80</f>
        <v>0</v>
      </c>
      <c r="E76" s="563">
        <f>'План УП'!E80</f>
        <v>0</v>
      </c>
      <c r="F76" s="564">
        <f>'План УП'!F80</f>
        <v>0</v>
      </c>
      <c r="G76" s="565">
        <f>'План УП'!G80</f>
        <v>0</v>
      </c>
      <c r="H76" s="566">
        <f>'План УП'!H80</f>
        <v>0</v>
      </c>
      <c r="I76" s="566">
        <f>'План УП'!I80</f>
        <v>0</v>
      </c>
      <c r="J76" s="566">
        <f>'План УП'!J80</f>
        <v>0</v>
      </c>
      <c r="K76" s="566">
        <f>'План УП'!K80</f>
        <v>0</v>
      </c>
      <c r="L76" s="566">
        <f>'План УП'!L80</f>
        <v>0</v>
      </c>
      <c r="M76" s="566"/>
      <c r="N76" s="566"/>
      <c r="O76" s="574"/>
      <c r="P76" s="575"/>
      <c r="Q76" s="575"/>
      <c r="R76" s="575"/>
      <c r="S76" s="575"/>
      <c r="T76" s="575"/>
      <c r="U76" s="575"/>
      <c r="V76" s="575"/>
      <c r="W76" s="575"/>
      <c r="X76" s="575"/>
      <c r="Y76" s="575"/>
      <c r="Z76" s="575"/>
      <c r="AA76" s="575"/>
      <c r="AB76" s="575"/>
      <c r="AC76" s="575"/>
      <c r="AD76" s="575"/>
      <c r="AE76" s="575"/>
      <c r="AF76" s="575"/>
      <c r="AG76" s="575"/>
      <c r="AH76" s="575"/>
      <c r="AI76" s="575"/>
      <c r="AJ76" s="575"/>
      <c r="AK76" s="575"/>
      <c r="AL76" s="575"/>
      <c r="AM76" s="575"/>
      <c r="AN76" s="575"/>
      <c r="AO76" s="575"/>
      <c r="AP76" s="575"/>
      <c r="AQ76" s="575"/>
      <c r="AR76" s="576"/>
      <c r="AS76" s="577"/>
      <c r="AT76" s="578"/>
      <c r="AU76" s="578"/>
      <c r="AV76" s="578"/>
      <c r="AW76" s="578"/>
      <c r="AX76" s="578"/>
      <c r="AY76" s="578"/>
      <c r="AZ76" s="578"/>
      <c r="BA76" s="578"/>
      <c r="BB76" s="578"/>
      <c r="BC76" s="578"/>
      <c r="BD76" s="578"/>
      <c r="BE76" s="578"/>
      <c r="BF76" s="578"/>
      <c r="BG76" s="578"/>
      <c r="BH76" s="578"/>
      <c r="BI76" s="578"/>
      <c r="BJ76" s="578"/>
      <c r="BK76" s="578"/>
      <c r="BL76" s="578"/>
      <c r="BM76" s="578"/>
      <c r="BN76" s="578"/>
      <c r="BO76" s="578"/>
      <c r="BP76" s="578"/>
      <c r="BQ76" s="578"/>
      <c r="BR76" s="578"/>
      <c r="BS76" s="578"/>
      <c r="BT76" s="578"/>
      <c r="BU76" s="578"/>
      <c r="BV76" s="578"/>
      <c r="BW76" s="578"/>
      <c r="BX76" s="578"/>
      <c r="BY76" s="578"/>
      <c r="BZ76" s="578"/>
      <c r="CA76" s="578"/>
      <c r="CB76" s="578"/>
      <c r="CC76" s="578"/>
      <c r="CD76" s="578"/>
      <c r="CE76" s="578"/>
      <c r="CF76" s="578"/>
      <c r="CG76" s="578"/>
      <c r="CH76" s="578"/>
      <c r="CI76" s="578"/>
      <c r="CJ76" s="578"/>
      <c r="CK76" s="578"/>
      <c r="CL76" s="578"/>
      <c r="CM76" s="578"/>
      <c r="CN76" s="578"/>
      <c r="CO76" s="578"/>
      <c r="CP76" s="578"/>
      <c r="CQ76" s="578"/>
      <c r="CR76" s="578"/>
      <c r="CS76" s="578"/>
      <c r="CT76" s="578"/>
      <c r="CU76" s="578"/>
      <c r="CV76" s="578"/>
      <c r="CW76" s="578"/>
      <c r="CX76" s="578"/>
      <c r="CY76" s="578"/>
      <c r="CZ76" s="578"/>
      <c r="DA76" s="578"/>
      <c r="DB76" s="578"/>
      <c r="DC76" s="578"/>
      <c r="DD76" s="578"/>
      <c r="DE76" s="578"/>
      <c r="DF76" s="578"/>
      <c r="DG76" s="578"/>
      <c r="DH76" s="578"/>
      <c r="DI76" s="578"/>
      <c r="DJ76" s="579"/>
    </row>
    <row r="77" spans="1:114" ht="12.75">
      <c r="A77" s="271" t="str">
        <f>'План УП'!A81</f>
        <v>3Б</v>
      </c>
      <c r="B77" s="55">
        <f>'План УП'!B81</f>
        <v>1</v>
      </c>
      <c r="C77" s="338">
        <f>'План УП'!C81</f>
        <v>0</v>
      </c>
      <c r="D77" s="272">
        <f>'План УП'!D81</f>
        <v>0</v>
      </c>
      <c r="E77" s="273">
        <f>'План УП'!E81</f>
        <v>0</v>
      </c>
      <c r="F77" s="274">
        <f>'План УП'!F81</f>
        <v>0</v>
      </c>
      <c r="G77" s="282">
        <f>'План УП'!G81</f>
        <v>0</v>
      </c>
      <c r="H77" s="281">
        <f>'План УП'!H81</f>
        <v>0</v>
      </c>
      <c r="I77" s="281">
        <f>'План УП'!I81</f>
        <v>0</v>
      </c>
      <c r="J77" s="281">
        <f>'План УП'!J81</f>
        <v>0</v>
      </c>
      <c r="K77" s="281">
        <f>'План УП'!K81</f>
        <v>0</v>
      </c>
      <c r="L77" s="281">
        <f>'План УП'!L81</f>
        <v>0</v>
      </c>
      <c r="M77" s="281"/>
      <c r="N77" s="281"/>
      <c r="O77" s="352"/>
      <c r="P77" s="353"/>
      <c r="Q77" s="353"/>
      <c r="R77" s="353"/>
      <c r="S77" s="353"/>
      <c r="T77" s="353"/>
      <c r="U77" s="353"/>
      <c r="V77" s="353"/>
      <c r="W77" s="353"/>
      <c r="X77" s="353"/>
      <c r="Y77" s="353"/>
      <c r="Z77" s="353"/>
      <c r="AA77" s="353"/>
      <c r="AB77" s="353"/>
      <c r="AC77" s="353"/>
      <c r="AD77" s="353"/>
      <c r="AE77" s="353"/>
      <c r="AF77" s="353"/>
      <c r="AG77" s="353"/>
      <c r="AH77" s="353"/>
      <c r="AI77" s="353"/>
      <c r="AJ77" s="353"/>
      <c r="AK77" s="353"/>
      <c r="AL77" s="353"/>
      <c r="AM77" s="353"/>
      <c r="AN77" s="353"/>
      <c r="AO77" s="353"/>
      <c r="AP77" s="353"/>
      <c r="AQ77" s="353"/>
      <c r="AR77" s="354"/>
      <c r="AS77" s="352"/>
      <c r="AT77" s="353"/>
      <c r="AU77" s="353"/>
      <c r="AV77" s="353"/>
      <c r="AW77" s="353"/>
      <c r="AX77" s="353"/>
      <c r="AY77" s="353"/>
      <c r="AZ77" s="353"/>
      <c r="BA77" s="353"/>
      <c r="BB77" s="353"/>
      <c r="BC77" s="353"/>
      <c r="BD77" s="353"/>
      <c r="BE77" s="353"/>
      <c r="BF77" s="353"/>
      <c r="BG77" s="353"/>
      <c r="BH77" s="353"/>
      <c r="BI77" s="353"/>
      <c r="BJ77" s="353"/>
      <c r="BK77" s="353"/>
      <c r="BL77" s="353"/>
      <c r="BM77" s="353"/>
      <c r="BN77" s="353"/>
      <c r="BO77" s="353"/>
      <c r="BP77" s="353"/>
      <c r="BQ77" s="353"/>
      <c r="BR77" s="353"/>
      <c r="BS77" s="353"/>
      <c r="BT77" s="353"/>
      <c r="BU77" s="353"/>
      <c r="BV77" s="353"/>
      <c r="BW77" s="353"/>
      <c r="BX77" s="353"/>
      <c r="BY77" s="353"/>
      <c r="BZ77" s="353"/>
      <c r="CA77" s="353"/>
      <c r="CB77" s="353"/>
      <c r="CC77" s="353"/>
      <c r="CD77" s="353"/>
      <c r="CE77" s="353"/>
      <c r="CF77" s="353"/>
      <c r="CG77" s="353"/>
      <c r="CH77" s="353"/>
      <c r="CI77" s="353"/>
      <c r="CJ77" s="353"/>
      <c r="CK77" s="353"/>
      <c r="CL77" s="353"/>
      <c r="CM77" s="353"/>
      <c r="CN77" s="353"/>
      <c r="CO77" s="353"/>
      <c r="CP77" s="353"/>
      <c r="CQ77" s="353"/>
      <c r="CR77" s="353"/>
      <c r="CS77" s="353"/>
      <c r="CT77" s="353"/>
      <c r="CU77" s="353"/>
      <c r="CV77" s="353"/>
      <c r="CW77" s="353"/>
      <c r="CX77" s="353"/>
      <c r="CY77" s="353"/>
      <c r="CZ77" s="353"/>
      <c r="DA77" s="353"/>
      <c r="DB77" s="353"/>
      <c r="DC77" s="353"/>
      <c r="DD77" s="353"/>
      <c r="DE77" s="353"/>
      <c r="DF77" s="353"/>
      <c r="DG77" s="353"/>
      <c r="DH77" s="353"/>
      <c r="DI77" s="353"/>
      <c r="DJ77" s="354"/>
    </row>
    <row r="78" spans="1:114" ht="12.75">
      <c r="A78" s="271" t="str">
        <f>'План УП'!A82</f>
        <v>3Б</v>
      </c>
      <c r="B78" s="55">
        <f>'План УП'!B82</f>
        <v>2</v>
      </c>
      <c r="C78" s="365">
        <f>'План УП'!C82</f>
        <v>0</v>
      </c>
      <c r="D78" s="272">
        <f>'План УП'!D82</f>
        <v>0</v>
      </c>
      <c r="E78" s="273">
        <f>'План УП'!E82</f>
        <v>0</v>
      </c>
      <c r="F78" s="274">
        <f>'План УП'!F82</f>
        <v>0</v>
      </c>
      <c r="G78" s="282">
        <f>'План УП'!G82</f>
        <v>0</v>
      </c>
      <c r="H78" s="281">
        <f>'План УП'!H82</f>
        <v>0</v>
      </c>
      <c r="I78" s="281">
        <f>'План УП'!I82</f>
        <v>0</v>
      </c>
      <c r="J78" s="281">
        <f>'План УП'!J82</f>
        <v>0</v>
      </c>
      <c r="K78" s="281">
        <f>'План УП'!K82</f>
        <v>0</v>
      </c>
      <c r="L78" s="281">
        <f>'План УП'!L82</f>
        <v>0</v>
      </c>
      <c r="M78" s="281"/>
      <c r="N78" s="281"/>
      <c r="O78" s="352"/>
      <c r="P78" s="353"/>
      <c r="Q78" s="353"/>
      <c r="R78" s="353"/>
      <c r="S78" s="353"/>
      <c r="T78" s="353"/>
      <c r="U78" s="353"/>
      <c r="V78" s="353"/>
      <c r="W78" s="353"/>
      <c r="X78" s="353"/>
      <c r="Y78" s="353"/>
      <c r="Z78" s="353"/>
      <c r="AA78" s="353"/>
      <c r="AB78" s="353"/>
      <c r="AC78" s="353"/>
      <c r="AD78" s="353"/>
      <c r="AE78" s="353"/>
      <c r="AF78" s="353"/>
      <c r="AG78" s="353"/>
      <c r="AH78" s="353"/>
      <c r="AI78" s="353"/>
      <c r="AJ78" s="353"/>
      <c r="AK78" s="353"/>
      <c r="AL78" s="353"/>
      <c r="AM78" s="353"/>
      <c r="AN78" s="353"/>
      <c r="AO78" s="353"/>
      <c r="AP78" s="353"/>
      <c r="AQ78" s="353"/>
      <c r="AR78" s="354"/>
      <c r="AS78" s="352"/>
      <c r="AT78" s="353"/>
      <c r="AU78" s="353"/>
      <c r="AV78" s="353"/>
      <c r="AW78" s="353"/>
      <c r="AX78" s="353"/>
      <c r="AY78" s="353"/>
      <c r="AZ78" s="353"/>
      <c r="BA78" s="353"/>
      <c r="BB78" s="353"/>
      <c r="BC78" s="353"/>
      <c r="BD78" s="353"/>
      <c r="BE78" s="353"/>
      <c r="BF78" s="353"/>
      <c r="BG78" s="353"/>
      <c r="BH78" s="353"/>
      <c r="BI78" s="353"/>
      <c r="BJ78" s="353"/>
      <c r="BK78" s="353"/>
      <c r="BL78" s="353"/>
      <c r="BM78" s="353"/>
      <c r="BN78" s="353"/>
      <c r="BO78" s="353"/>
      <c r="BP78" s="353"/>
      <c r="BQ78" s="353"/>
      <c r="BR78" s="353"/>
      <c r="BS78" s="353"/>
      <c r="BT78" s="353"/>
      <c r="BU78" s="353"/>
      <c r="BV78" s="353"/>
      <c r="BW78" s="353"/>
      <c r="BX78" s="353"/>
      <c r="BY78" s="353"/>
      <c r="BZ78" s="353"/>
      <c r="CA78" s="353"/>
      <c r="CB78" s="353"/>
      <c r="CC78" s="353"/>
      <c r="CD78" s="353"/>
      <c r="CE78" s="353"/>
      <c r="CF78" s="353"/>
      <c r="CG78" s="353"/>
      <c r="CH78" s="353"/>
      <c r="CI78" s="353"/>
      <c r="CJ78" s="353"/>
      <c r="CK78" s="353"/>
      <c r="CL78" s="353"/>
      <c r="CM78" s="353"/>
      <c r="CN78" s="353"/>
      <c r="CO78" s="353"/>
      <c r="CP78" s="353"/>
      <c r="CQ78" s="353"/>
      <c r="CR78" s="353"/>
      <c r="CS78" s="353"/>
      <c r="CT78" s="353"/>
      <c r="CU78" s="353"/>
      <c r="CV78" s="353"/>
      <c r="CW78" s="353"/>
      <c r="CX78" s="353"/>
      <c r="CY78" s="353"/>
      <c r="CZ78" s="353"/>
      <c r="DA78" s="353"/>
      <c r="DB78" s="353"/>
      <c r="DC78" s="353"/>
      <c r="DD78" s="353"/>
      <c r="DE78" s="353"/>
      <c r="DF78" s="353"/>
      <c r="DG78" s="353"/>
      <c r="DH78" s="353"/>
      <c r="DI78" s="353"/>
      <c r="DJ78" s="354"/>
    </row>
    <row r="79" spans="1:114" ht="12.75">
      <c r="A79" s="271" t="str">
        <f>'План УП'!A83</f>
        <v>3Б</v>
      </c>
      <c r="B79" s="55">
        <f>'План УП'!B83</f>
        <v>3</v>
      </c>
      <c r="C79" s="338">
        <f>'План УП'!C83</f>
        <v>0</v>
      </c>
      <c r="D79" s="272">
        <f>'План УП'!D83</f>
        <v>0</v>
      </c>
      <c r="E79" s="273">
        <f>'План УП'!E83</f>
        <v>0</v>
      </c>
      <c r="F79" s="274">
        <f>'План УП'!F83</f>
        <v>0</v>
      </c>
      <c r="G79" s="282">
        <f>'План УП'!G83</f>
        <v>0</v>
      </c>
      <c r="H79" s="281">
        <f>'План УП'!H83</f>
        <v>0</v>
      </c>
      <c r="I79" s="281">
        <f>'План УП'!I83</f>
        <v>0</v>
      </c>
      <c r="J79" s="281">
        <f>'План УП'!J83</f>
        <v>0</v>
      </c>
      <c r="K79" s="281">
        <f>'План УП'!K83</f>
        <v>0</v>
      </c>
      <c r="L79" s="281">
        <f>'План УП'!L83</f>
        <v>0</v>
      </c>
      <c r="M79" s="281"/>
      <c r="N79" s="281"/>
      <c r="O79" s="352"/>
      <c r="P79" s="353"/>
      <c r="Q79" s="353"/>
      <c r="R79" s="353"/>
      <c r="S79" s="353"/>
      <c r="T79" s="353"/>
      <c r="U79" s="353"/>
      <c r="V79" s="353"/>
      <c r="W79" s="353"/>
      <c r="X79" s="353"/>
      <c r="Y79" s="353"/>
      <c r="Z79" s="353"/>
      <c r="AA79" s="353"/>
      <c r="AB79" s="353"/>
      <c r="AC79" s="353"/>
      <c r="AD79" s="353"/>
      <c r="AE79" s="353"/>
      <c r="AF79" s="353"/>
      <c r="AG79" s="353"/>
      <c r="AH79" s="353"/>
      <c r="AI79" s="353"/>
      <c r="AJ79" s="353"/>
      <c r="AK79" s="353"/>
      <c r="AL79" s="353"/>
      <c r="AM79" s="353"/>
      <c r="AN79" s="353"/>
      <c r="AO79" s="353"/>
      <c r="AP79" s="353"/>
      <c r="AQ79" s="353"/>
      <c r="AR79" s="354"/>
      <c r="AS79" s="352"/>
      <c r="AT79" s="353"/>
      <c r="AU79" s="353"/>
      <c r="AV79" s="353"/>
      <c r="AW79" s="353"/>
      <c r="AX79" s="353"/>
      <c r="AY79" s="353"/>
      <c r="AZ79" s="353"/>
      <c r="BA79" s="353"/>
      <c r="BB79" s="353"/>
      <c r="BC79" s="353"/>
      <c r="BD79" s="353"/>
      <c r="BE79" s="353"/>
      <c r="BF79" s="353"/>
      <c r="BG79" s="353"/>
      <c r="BH79" s="353"/>
      <c r="BI79" s="353"/>
      <c r="BJ79" s="353"/>
      <c r="BK79" s="353"/>
      <c r="BL79" s="353"/>
      <c r="BM79" s="353"/>
      <c r="BN79" s="353"/>
      <c r="BO79" s="353"/>
      <c r="BP79" s="353"/>
      <c r="BQ79" s="353"/>
      <c r="BR79" s="353"/>
      <c r="BS79" s="353"/>
      <c r="BT79" s="353"/>
      <c r="BU79" s="353"/>
      <c r="BV79" s="353"/>
      <c r="BW79" s="353"/>
      <c r="BX79" s="353"/>
      <c r="BY79" s="353"/>
      <c r="BZ79" s="353"/>
      <c r="CA79" s="353"/>
      <c r="CB79" s="353"/>
      <c r="CC79" s="353"/>
      <c r="CD79" s="353"/>
      <c r="CE79" s="353"/>
      <c r="CF79" s="353"/>
      <c r="CG79" s="353"/>
      <c r="CH79" s="353"/>
      <c r="CI79" s="353"/>
      <c r="CJ79" s="353"/>
      <c r="CK79" s="353"/>
      <c r="CL79" s="353"/>
      <c r="CM79" s="353"/>
      <c r="CN79" s="353"/>
      <c r="CO79" s="353"/>
      <c r="CP79" s="353"/>
      <c r="CQ79" s="353"/>
      <c r="CR79" s="353"/>
      <c r="CS79" s="353"/>
      <c r="CT79" s="353"/>
      <c r="CU79" s="353"/>
      <c r="CV79" s="353"/>
      <c r="CW79" s="353"/>
      <c r="CX79" s="353"/>
      <c r="CY79" s="353"/>
      <c r="CZ79" s="353"/>
      <c r="DA79" s="353"/>
      <c r="DB79" s="353"/>
      <c r="DC79" s="353"/>
      <c r="DD79" s="353"/>
      <c r="DE79" s="353"/>
      <c r="DF79" s="353"/>
      <c r="DG79" s="353"/>
      <c r="DH79" s="353"/>
      <c r="DI79" s="353"/>
      <c r="DJ79" s="354"/>
    </row>
    <row r="80" spans="1:114" ht="12.75">
      <c r="A80" s="271" t="str">
        <f>'План УП'!A84</f>
        <v>3Б</v>
      </c>
      <c r="B80" s="55">
        <f>'План УП'!B84</f>
        <v>4</v>
      </c>
      <c r="C80" s="338">
        <f>'План УП'!C84</f>
        <v>0</v>
      </c>
      <c r="D80" s="272">
        <f>'План УП'!D84</f>
        <v>0</v>
      </c>
      <c r="E80" s="273">
        <f>'План УП'!E84</f>
        <v>0</v>
      </c>
      <c r="F80" s="274">
        <f>'План УП'!F84</f>
        <v>0</v>
      </c>
      <c r="G80" s="282">
        <f>'План УП'!G84</f>
        <v>0</v>
      </c>
      <c r="H80" s="281">
        <f>'План УП'!H84</f>
        <v>0</v>
      </c>
      <c r="I80" s="281">
        <f>'План УП'!I84</f>
        <v>0</v>
      </c>
      <c r="J80" s="281">
        <f>'План УП'!J84</f>
        <v>0</v>
      </c>
      <c r="K80" s="281">
        <f>'План УП'!K84</f>
        <v>0</v>
      </c>
      <c r="L80" s="281">
        <f>'План УП'!L84</f>
        <v>0</v>
      </c>
      <c r="M80" s="281"/>
      <c r="N80" s="281"/>
      <c r="O80" s="352"/>
      <c r="P80" s="353"/>
      <c r="Q80" s="353"/>
      <c r="R80" s="353"/>
      <c r="S80" s="353"/>
      <c r="T80" s="353"/>
      <c r="U80" s="353"/>
      <c r="V80" s="353"/>
      <c r="W80" s="353"/>
      <c r="X80" s="353"/>
      <c r="Y80" s="353"/>
      <c r="Z80" s="353"/>
      <c r="AA80" s="353"/>
      <c r="AB80" s="353"/>
      <c r="AC80" s="353"/>
      <c r="AD80" s="353"/>
      <c r="AE80" s="353"/>
      <c r="AF80" s="353"/>
      <c r="AG80" s="353"/>
      <c r="AH80" s="353"/>
      <c r="AI80" s="353"/>
      <c r="AJ80" s="353"/>
      <c r="AK80" s="353"/>
      <c r="AL80" s="353"/>
      <c r="AM80" s="353"/>
      <c r="AN80" s="353"/>
      <c r="AO80" s="353"/>
      <c r="AP80" s="353"/>
      <c r="AQ80" s="353"/>
      <c r="AR80" s="354"/>
      <c r="AS80" s="352"/>
      <c r="AT80" s="353"/>
      <c r="AU80" s="353"/>
      <c r="AV80" s="353"/>
      <c r="AW80" s="353"/>
      <c r="AX80" s="353"/>
      <c r="AY80" s="353"/>
      <c r="AZ80" s="353"/>
      <c r="BA80" s="353"/>
      <c r="BB80" s="353"/>
      <c r="BC80" s="353"/>
      <c r="BD80" s="353"/>
      <c r="BE80" s="353"/>
      <c r="BF80" s="353"/>
      <c r="BG80" s="353"/>
      <c r="BH80" s="353"/>
      <c r="BI80" s="353"/>
      <c r="BJ80" s="353"/>
      <c r="BK80" s="353"/>
      <c r="BL80" s="353"/>
      <c r="BM80" s="353"/>
      <c r="BN80" s="353"/>
      <c r="BO80" s="353"/>
      <c r="BP80" s="353"/>
      <c r="BQ80" s="353"/>
      <c r="BR80" s="353"/>
      <c r="BS80" s="353"/>
      <c r="BT80" s="353"/>
      <c r="BU80" s="353"/>
      <c r="BV80" s="353"/>
      <c r="BW80" s="353"/>
      <c r="BX80" s="353"/>
      <c r="BY80" s="353"/>
      <c r="BZ80" s="353"/>
      <c r="CA80" s="353"/>
      <c r="CB80" s="353"/>
      <c r="CC80" s="353"/>
      <c r="CD80" s="353"/>
      <c r="CE80" s="353"/>
      <c r="CF80" s="353"/>
      <c r="CG80" s="353"/>
      <c r="CH80" s="353"/>
      <c r="CI80" s="353"/>
      <c r="CJ80" s="353"/>
      <c r="CK80" s="353"/>
      <c r="CL80" s="353"/>
      <c r="CM80" s="353"/>
      <c r="CN80" s="353"/>
      <c r="CO80" s="353"/>
      <c r="CP80" s="353"/>
      <c r="CQ80" s="353"/>
      <c r="CR80" s="353"/>
      <c r="CS80" s="353"/>
      <c r="CT80" s="353"/>
      <c r="CU80" s="353"/>
      <c r="CV80" s="353"/>
      <c r="CW80" s="353"/>
      <c r="CX80" s="353"/>
      <c r="CY80" s="353"/>
      <c r="CZ80" s="353"/>
      <c r="DA80" s="353"/>
      <c r="DB80" s="353"/>
      <c r="DC80" s="353"/>
      <c r="DD80" s="353"/>
      <c r="DE80" s="353"/>
      <c r="DF80" s="353"/>
      <c r="DG80" s="353"/>
      <c r="DH80" s="353"/>
      <c r="DI80" s="353"/>
      <c r="DJ80" s="354"/>
    </row>
    <row r="81" spans="1:114" ht="12.75">
      <c r="A81" s="271" t="str">
        <f>'План УП'!A85</f>
        <v>3Б</v>
      </c>
      <c r="B81" s="55">
        <f>'План УП'!B85</f>
        <v>5</v>
      </c>
      <c r="C81" s="338">
        <f>'План УП'!C85</f>
        <v>0</v>
      </c>
      <c r="D81" s="272">
        <f>'План УП'!D85</f>
        <v>0</v>
      </c>
      <c r="E81" s="273">
        <f>'План УП'!E85</f>
        <v>0</v>
      </c>
      <c r="F81" s="274">
        <f>'План УП'!F85</f>
        <v>0</v>
      </c>
      <c r="G81" s="282">
        <f>'План УП'!G85</f>
        <v>0</v>
      </c>
      <c r="H81" s="281">
        <f>'План УП'!H85</f>
        <v>0</v>
      </c>
      <c r="I81" s="281">
        <f>'План УП'!I85</f>
        <v>0</v>
      </c>
      <c r="J81" s="281">
        <f>'План УП'!J85</f>
        <v>0</v>
      </c>
      <c r="K81" s="281">
        <f>'План УП'!K85</f>
        <v>0</v>
      </c>
      <c r="L81" s="281">
        <f>'План УП'!L85</f>
        <v>0</v>
      </c>
      <c r="M81" s="281"/>
      <c r="N81" s="281"/>
      <c r="O81" s="352"/>
      <c r="P81" s="353"/>
      <c r="Q81" s="353"/>
      <c r="R81" s="353"/>
      <c r="S81" s="353"/>
      <c r="T81" s="353"/>
      <c r="U81" s="353"/>
      <c r="V81" s="353"/>
      <c r="W81" s="353"/>
      <c r="X81" s="353"/>
      <c r="Y81" s="353"/>
      <c r="Z81" s="353"/>
      <c r="AA81" s="353"/>
      <c r="AB81" s="353"/>
      <c r="AC81" s="353"/>
      <c r="AD81" s="353"/>
      <c r="AE81" s="353"/>
      <c r="AF81" s="353"/>
      <c r="AG81" s="353"/>
      <c r="AH81" s="353"/>
      <c r="AI81" s="353"/>
      <c r="AJ81" s="353"/>
      <c r="AK81" s="353"/>
      <c r="AL81" s="353"/>
      <c r="AM81" s="353"/>
      <c r="AN81" s="353"/>
      <c r="AO81" s="353"/>
      <c r="AP81" s="353"/>
      <c r="AQ81" s="353"/>
      <c r="AR81" s="354"/>
      <c r="AS81" s="352"/>
      <c r="AT81" s="353"/>
      <c r="AU81" s="353"/>
      <c r="AV81" s="353"/>
      <c r="AW81" s="353"/>
      <c r="AX81" s="353"/>
      <c r="AY81" s="353"/>
      <c r="AZ81" s="353"/>
      <c r="BA81" s="353"/>
      <c r="BB81" s="353"/>
      <c r="BC81" s="353"/>
      <c r="BD81" s="353"/>
      <c r="BE81" s="353"/>
      <c r="BF81" s="353"/>
      <c r="BG81" s="353"/>
      <c r="BH81" s="353"/>
      <c r="BI81" s="353"/>
      <c r="BJ81" s="353"/>
      <c r="BK81" s="353"/>
      <c r="BL81" s="353"/>
      <c r="BM81" s="353"/>
      <c r="BN81" s="353"/>
      <c r="BO81" s="353"/>
      <c r="BP81" s="353"/>
      <c r="BQ81" s="353"/>
      <c r="BR81" s="353"/>
      <c r="BS81" s="353"/>
      <c r="BT81" s="353"/>
      <c r="BU81" s="353"/>
      <c r="BV81" s="353"/>
      <c r="BW81" s="353"/>
      <c r="BX81" s="353"/>
      <c r="BY81" s="353"/>
      <c r="BZ81" s="353"/>
      <c r="CA81" s="353"/>
      <c r="CB81" s="353"/>
      <c r="CC81" s="353"/>
      <c r="CD81" s="353"/>
      <c r="CE81" s="353"/>
      <c r="CF81" s="353"/>
      <c r="CG81" s="353"/>
      <c r="CH81" s="353"/>
      <c r="CI81" s="353"/>
      <c r="CJ81" s="353"/>
      <c r="CK81" s="353"/>
      <c r="CL81" s="353"/>
      <c r="CM81" s="353"/>
      <c r="CN81" s="353"/>
      <c r="CO81" s="353"/>
      <c r="CP81" s="353"/>
      <c r="CQ81" s="353"/>
      <c r="CR81" s="353"/>
      <c r="CS81" s="353"/>
      <c r="CT81" s="353"/>
      <c r="CU81" s="353"/>
      <c r="CV81" s="353"/>
      <c r="CW81" s="353"/>
      <c r="CX81" s="353"/>
      <c r="CY81" s="353"/>
      <c r="CZ81" s="353"/>
      <c r="DA81" s="353"/>
      <c r="DB81" s="353"/>
      <c r="DC81" s="353"/>
      <c r="DD81" s="353"/>
      <c r="DE81" s="353"/>
      <c r="DF81" s="353"/>
      <c r="DG81" s="353"/>
      <c r="DH81" s="353"/>
      <c r="DI81" s="353"/>
      <c r="DJ81" s="354"/>
    </row>
    <row r="82" spans="1:114" ht="12.75">
      <c r="A82" s="271" t="str">
        <f>'План УП'!A86</f>
        <v>3Б</v>
      </c>
      <c r="B82" s="55">
        <f>'План УП'!B86</f>
        <v>6</v>
      </c>
      <c r="C82" s="338">
        <f>'План УП'!C86</f>
        <v>0</v>
      </c>
      <c r="D82" s="272">
        <f>'План УП'!D86</f>
        <v>0</v>
      </c>
      <c r="E82" s="273">
        <f>'План УП'!E86</f>
        <v>0</v>
      </c>
      <c r="F82" s="274">
        <f>'План УП'!F86</f>
        <v>0</v>
      </c>
      <c r="G82" s="282">
        <f>'План УП'!G86</f>
        <v>0</v>
      </c>
      <c r="H82" s="281">
        <f>'План УП'!H86</f>
        <v>0</v>
      </c>
      <c r="I82" s="281">
        <f>'План УП'!I86</f>
        <v>0</v>
      </c>
      <c r="J82" s="281">
        <f>'План УП'!J86</f>
        <v>0</v>
      </c>
      <c r="K82" s="281">
        <f>'План УП'!K86</f>
        <v>0</v>
      </c>
      <c r="L82" s="281">
        <f>'План УП'!L86</f>
        <v>0</v>
      </c>
      <c r="M82" s="281"/>
      <c r="N82" s="281"/>
      <c r="O82" s="352"/>
      <c r="P82" s="353"/>
      <c r="Q82" s="353"/>
      <c r="R82" s="353"/>
      <c r="S82" s="353"/>
      <c r="T82" s="353"/>
      <c r="U82" s="353"/>
      <c r="V82" s="353"/>
      <c r="W82" s="353"/>
      <c r="X82" s="353"/>
      <c r="Y82" s="353"/>
      <c r="Z82" s="353"/>
      <c r="AA82" s="353"/>
      <c r="AB82" s="353"/>
      <c r="AC82" s="353"/>
      <c r="AD82" s="353"/>
      <c r="AE82" s="353"/>
      <c r="AF82" s="353"/>
      <c r="AG82" s="353"/>
      <c r="AH82" s="353"/>
      <c r="AI82" s="353"/>
      <c r="AJ82" s="353"/>
      <c r="AK82" s="353"/>
      <c r="AL82" s="353"/>
      <c r="AM82" s="353">
        <v>0</v>
      </c>
      <c r="AN82" s="353"/>
      <c r="AO82" s="353"/>
      <c r="AP82" s="353"/>
      <c r="AQ82" s="353"/>
      <c r="AR82" s="354"/>
      <c r="AS82" s="352"/>
      <c r="AT82" s="353"/>
      <c r="AU82" s="353"/>
      <c r="AV82" s="353"/>
      <c r="AW82" s="353"/>
      <c r="AX82" s="353"/>
      <c r="AY82" s="353"/>
      <c r="AZ82" s="353"/>
      <c r="BA82" s="353"/>
      <c r="BB82" s="353"/>
      <c r="BC82" s="353"/>
      <c r="BD82" s="353"/>
      <c r="BE82" s="353"/>
      <c r="BF82" s="353"/>
      <c r="BG82" s="353"/>
      <c r="BH82" s="353"/>
      <c r="BI82" s="353"/>
      <c r="BJ82" s="353"/>
      <c r="BK82" s="353"/>
      <c r="BL82" s="353"/>
      <c r="BM82" s="353"/>
      <c r="BN82" s="353"/>
      <c r="BO82" s="353"/>
      <c r="BP82" s="353"/>
      <c r="BQ82" s="353"/>
      <c r="BR82" s="353"/>
      <c r="BS82" s="353"/>
      <c r="BT82" s="353"/>
      <c r="BU82" s="353"/>
      <c r="BV82" s="353"/>
      <c r="BW82" s="353"/>
      <c r="BX82" s="353"/>
      <c r="BY82" s="353"/>
      <c r="BZ82" s="353"/>
      <c r="CA82" s="353"/>
      <c r="CB82" s="353"/>
      <c r="CC82" s="353"/>
      <c r="CD82" s="353"/>
      <c r="CE82" s="353"/>
      <c r="CF82" s="353"/>
      <c r="CG82" s="353"/>
      <c r="CH82" s="353"/>
      <c r="CI82" s="353"/>
      <c r="CJ82" s="353"/>
      <c r="CK82" s="353"/>
      <c r="CL82" s="353"/>
      <c r="CM82" s="353"/>
      <c r="CN82" s="353"/>
      <c r="CO82" s="353"/>
      <c r="CP82" s="353"/>
      <c r="CQ82" s="353"/>
      <c r="CR82" s="353"/>
      <c r="CS82" s="353"/>
      <c r="CT82" s="353"/>
      <c r="CU82" s="353"/>
      <c r="CV82" s="353"/>
      <c r="CW82" s="353"/>
      <c r="CX82" s="353"/>
      <c r="CY82" s="353"/>
      <c r="CZ82" s="353"/>
      <c r="DA82" s="353"/>
      <c r="DB82" s="353"/>
      <c r="DC82" s="353"/>
      <c r="DD82" s="353"/>
      <c r="DE82" s="353"/>
      <c r="DF82" s="353"/>
      <c r="DG82" s="353"/>
      <c r="DH82" s="353"/>
      <c r="DI82" s="353"/>
      <c r="DJ82" s="354"/>
    </row>
    <row r="83" spans="1:114" ht="12.75">
      <c r="A83" s="271" t="str">
        <f>'План УП'!A87</f>
        <v>3Б</v>
      </c>
      <c r="B83" s="55">
        <f>'План УП'!B87</f>
        <v>7</v>
      </c>
      <c r="C83" s="390">
        <f>'План УП'!C87</f>
        <v>0</v>
      </c>
      <c r="D83" s="272">
        <f>'План УП'!D87</f>
        <v>0</v>
      </c>
      <c r="E83" s="273">
        <f>'План УП'!E87</f>
        <v>0</v>
      </c>
      <c r="F83" s="274">
        <f>'План УП'!F87</f>
        <v>0</v>
      </c>
      <c r="G83" s="282">
        <f>'План УП'!G87</f>
        <v>0</v>
      </c>
      <c r="H83" s="281">
        <f>'План УП'!H87</f>
        <v>0</v>
      </c>
      <c r="I83" s="281">
        <f>'План УП'!I87</f>
        <v>0</v>
      </c>
      <c r="J83" s="281">
        <f>'План УП'!J87</f>
        <v>0</v>
      </c>
      <c r="K83" s="281">
        <f>'План УП'!K87</f>
        <v>0</v>
      </c>
      <c r="L83" s="281">
        <f>'План УП'!L87</f>
        <v>0</v>
      </c>
      <c r="M83" s="281"/>
      <c r="N83" s="281"/>
      <c r="O83" s="352"/>
      <c r="P83" s="353"/>
      <c r="Q83" s="353"/>
      <c r="R83" s="353"/>
      <c r="S83" s="353"/>
      <c r="T83" s="353"/>
      <c r="U83" s="353"/>
      <c r="V83" s="353"/>
      <c r="W83" s="353"/>
      <c r="X83" s="353"/>
      <c r="Y83" s="353"/>
      <c r="Z83" s="353"/>
      <c r="AA83" s="353"/>
      <c r="AB83" s="353"/>
      <c r="AC83" s="353"/>
      <c r="AD83" s="353"/>
      <c r="AE83" s="353"/>
      <c r="AF83" s="353"/>
      <c r="AG83" s="353"/>
      <c r="AH83" s="353"/>
      <c r="AI83" s="353"/>
      <c r="AJ83" s="353"/>
      <c r="AK83" s="353"/>
      <c r="AL83" s="353"/>
      <c r="AM83" s="353"/>
      <c r="AN83" s="353"/>
      <c r="AO83" s="353"/>
      <c r="AP83" s="353"/>
      <c r="AQ83" s="353"/>
      <c r="AR83" s="354"/>
      <c r="AS83" s="352"/>
      <c r="AT83" s="353"/>
      <c r="AU83" s="353"/>
      <c r="AV83" s="353"/>
      <c r="AW83" s="353"/>
      <c r="AX83" s="353"/>
      <c r="AY83" s="353"/>
      <c r="AZ83" s="353"/>
      <c r="BA83" s="353"/>
      <c r="BB83" s="353"/>
      <c r="BC83" s="353"/>
      <c r="BD83" s="353"/>
      <c r="BE83" s="353"/>
      <c r="BF83" s="353"/>
      <c r="BG83" s="353"/>
      <c r="BH83" s="353"/>
      <c r="BI83" s="353"/>
      <c r="BJ83" s="353"/>
      <c r="BK83" s="353"/>
      <c r="BL83" s="353"/>
      <c r="BM83" s="353"/>
      <c r="BN83" s="353"/>
      <c r="BO83" s="353"/>
      <c r="BP83" s="353"/>
      <c r="BQ83" s="353"/>
      <c r="BR83" s="353"/>
      <c r="BS83" s="353"/>
      <c r="BT83" s="353"/>
      <c r="BU83" s="353"/>
      <c r="BV83" s="353"/>
      <c r="BW83" s="353"/>
      <c r="BX83" s="353"/>
      <c r="BY83" s="353"/>
      <c r="BZ83" s="353"/>
      <c r="CA83" s="353"/>
      <c r="CB83" s="353"/>
      <c r="CC83" s="353"/>
      <c r="CD83" s="353"/>
      <c r="CE83" s="353"/>
      <c r="CF83" s="353"/>
      <c r="CG83" s="353"/>
      <c r="CH83" s="353"/>
      <c r="CI83" s="353"/>
      <c r="CJ83" s="353"/>
      <c r="CK83" s="353"/>
      <c r="CL83" s="353"/>
      <c r="CM83" s="353"/>
      <c r="CN83" s="353"/>
      <c r="CO83" s="353"/>
      <c r="CP83" s="353"/>
      <c r="CQ83" s="353"/>
      <c r="CR83" s="353"/>
      <c r="CS83" s="353"/>
      <c r="CT83" s="353"/>
      <c r="CU83" s="353"/>
      <c r="CV83" s="353"/>
      <c r="CW83" s="353"/>
      <c r="CX83" s="353"/>
      <c r="CY83" s="353"/>
      <c r="CZ83" s="353"/>
      <c r="DA83" s="353"/>
      <c r="DB83" s="353"/>
      <c r="DC83" s="353"/>
      <c r="DD83" s="353"/>
      <c r="DE83" s="353"/>
      <c r="DF83" s="353"/>
      <c r="DG83" s="353"/>
      <c r="DH83" s="353"/>
      <c r="DI83" s="353"/>
      <c r="DJ83" s="354"/>
    </row>
    <row r="84" spans="1:114" ht="12.75">
      <c r="A84" s="271" t="str">
        <f>'План УП'!A88</f>
        <v>3Б</v>
      </c>
      <c r="B84" s="55">
        <f>'План УП'!B88</f>
        <v>8</v>
      </c>
      <c r="C84" s="390">
        <f>'План УП'!C88</f>
        <v>0</v>
      </c>
      <c r="D84" s="272">
        <f>'План УП'!D88</f>
        <v>0</v>
      </c>
      <c r="E84" s="273">
        <f>'План УП'!E88</f>
        <v>0</v>
      </c>
      <c r="F84" s="274">
        <f>'План УП'!F88</f>
        <v>0</v>
      </c>
      <c r="G84" s="282">
        <f>'План УП'!G88</f>
        <v>0</v>
      </c>
      <c r="H84" s="281">
        <f>'План УП'!H88</f>
        <v>0</v>
      </c>
      <c r="I84" s="281">
        <f>'План УП'!I88</f>
        <v>0</v>
      </c>
      <c r="J84" s="281">
        <f>'План УП'!J88</f>
        <v>0</v>
      </c>
      <c r="K84" s="281">
        <f>'План УП'!K88</f>
        <v>0</v>
      </c>
      <c r="L84" s="281">
        <f>'План УП'!L88</f>
        <v>0</v>
      </c>
      <c r="M84" s="281"/>
      <c r="N84" s="281"/>
      <c r="O84" s="352"/>
      <c r="P84" s="353"/>
      <c r="Q84" s="353"/>
      <c r="R84" s="353"/>
      <c r="S84" s="353"/>
      <c r="T84" s="353"/>
      <c r="U84" s="353"/>
      <c r="V84" s="353"/>
      <c r="W84" s="353"/>
      <c r="X84" s="353"/>
      <c r="Y84" s="353"/>
      <c r="Z84" s="353"/>
      <c r="AA84" s="353"/>
      <c r="AB84" s="353"/>
      <c r="AC84" s="353"/>
      <c r="AD84" s="353"/>
      <c r="AE84" s="353"/>
      <c r="AF84" s="353"/>
      <c r="AG84" s="353"/>
      <c r="AH84" s="353"/>
      <c r="AI84" s="353"/>
      <c r="AJ84" s="353"/>
      <c r="AK84" s="353"/>
      <c r="AL84" s="353"/>
      <c r="AM84" s="353"/>
      <c r="AN84" s="353"/>
      <c r="AO84" s="353"/>
      <c r="AP84" s="353"/>
      <c r="AQ84" s="353"/>
      <c r="AR84" s="354"/>
      <c r="AS84" s="352"/>
      <c r="AT84" s="353"/>
      <c r="AU84" s="353"/>
      <c r="AV84" s="353"/>
      <c r="AW84" s="353"/>
      <c r="AX84" s="353"/>
      <c r="AY84" s="353"/>
      <c r="AZ84" s="353"/>
      <c r="BA84" s="353"/>
      <c r="BB84" s="353"/>
      <c r="BC84" s="353"/>
      <c r="BD84" s="353"/>
      <c r="BE84" s="353"/>
      <c r="BF84" s="353"/>
      <c r="BG84" s="353"/>
      <c r="BH84" s="353"/>
      <c r="BI84" s="353"/>
      <c r="BJ84" s="353"/>
      <c r="BK84" s="353"/>
      <c r="BL84" s="353"/>
      <c r="BM84" s="353"/>
      <c r="BN84" s="353"/>
      <c r="BO84" s="353"/>
      <c r="BP84" s="353"/>
      <c r="BQ84" s="353"/>
      <c r="BR84" s="353"/>
      <c r="BS84" s="353"/>
      <c r="BT84" s="353"/>
      <c r="BU84" s="353"/>
      <c r="BV84" s="353"/>
      <c r="BW84" s="353"/>
      <c r="BX84" s="353"/>
      <c r="BY84" s="353"/>
      <c r="BZ84" s="353"/>
      <c r="CA84" s="353"/>
      <c r="CB84" s="353"/>
      <c r="CC84" s="353"/>
      <c r="CD84" s="353"/>
      <c r="CE84" s="353"/>
      <c r="CF84" s="353"/>
      <c r="CG84" s="353"/>
      <c r="CH84" s="353"/>
      <c r="CI84" s="353"/>
      <c r="CJ84" s="353"/>
      <c r="CK84" s="353"/>
      <c r="CL84" s="353"/>
      <c r="CM84" s="353"/>
      <c r="CN84" s="353"/>
      <c r="CO84" s="353"/>
      <c r="CP84" s="353"/>
      <c r="CQ84" s="353"/>
      <c r="CR84" s="353"/>
      <c r="CS84" s="353"/>
      <c r="CT84" s="353"/>
      <c r="CU84" s="353"/>
      <c r="CV84" s="353"/>
      <c r="CW84" s="353"/>
      <c r="CX84" s="353"/>
      <c r="CY84" s="353"/>
      <c r="CZ84" s="353"/>
      <c r="DA84" s="353"/>
      <c r="DB84" s="353"/>
      <c r="DC84" s="353"/>
      <c r="DD84" s="353"/>
      <c r="DE84" s="353"/>
      <c r="DF84" s="353"/>
      <c r="DG84" s="353"/>
      <c r="DH84" s="353"/>
      <c r="DI84" s="353"/>
      <c r="DJ84" s="354"/>
    </row>
    <row r="85" spans="1:114" ht="12.75">
      <c r="A85" s="271" t="str">
        <f>'План УП'!A89</f>
        <v>3Б</v>
      </c>
      <c r="B85" s="55">
        <f>'План УП'!B89</f>
        <v>9</v>
      </c>
      <c r="C85" s="390">
        <f>'План УП'!C89</f>
        <v>0</v>
      </c>
      <c r="D85" s="272">
        <f>'План УП'!D89</f>
        <v>0</v>
      </c>
      <c r="E85" s="273">
        <f>'План УП'!E89</f>
        <v>0</v>
      </c>
      <c r="F85" s="274">
        <f>'План УП'!F89</f>
        <v>0</v>
      </c>
      <c r="G85" s="282">
        <f>'План УП'!G89</f>
        <v>0</v>
      </c>
      <c r="H85" s="281">
        <f>'План УП'!H89</f>
        <v>0</v>
      </c>
      <c r="I85" s="281">
        <f>'План УП'!I89</f>
        <v>0</v>
      </c>
      <c r="J85" s="281">
        <f>'План УП'!J89</f>
        <v>0</v>
      </c>
      <c r="K85" s="281">
        <f>'План УП'!K89</f>
        <v>0</v>
      </c>
      <c r="L85" s="281">
        <f>'План УП'!L89</f>
        <v>0</v>
      </c>
      <c r="M85" s="281"/>
      <c r="N85" s="281"/>
      <c r="O85" s="352"/>
      <c r="P85" s="353"/>
      <c r="Q85" s="353"/>
      <c r="R85" s="353"/>
      <c r="S85" s="353"/>
      <c r="T85" s="353"/>
      <c r="U85" s="353"/>
      <c r="V85" s="353"/>
      <c r="W85" s="353"/>
      <c r="X85" s="353"/>
      <c r="Y85" s="353"/>
      <c r="Z85" s="353"/>
      <c r="AA85" s="353"/>
      <c r="AB85" s="353"/>
      <c r="AC85" s="353"/>
      <c r="AD85" s="353"/>
      <c r="AE85" s="353"/>
      <c r="AF85" s="353"/>
      <c r="AG85" s="353"/>
      <c r="AH85" s="353"/>
      <c r="AI85" s="353"/>
      <c r="AJ85" s="353"/>
      <c r="AK85" s="353"/>
      <c r="AL85" s="353"/>
      <c r="AM85" s="353"/>
      <c r="AN85" s="353"/>
      <c r="AO85" s="353"/>
      <c r="AP85" s="353"/>
      <c r="AQ85" s="353"/>
      <c r="AR85" s="354"/>
      <c r="AS85" s="352"/>
      <c r="AT85" s="353"/>
      <c r="AU85" s="353"/>
      <c r="AV85" s="353"/>
      <c r="AW85" s="353"/>
      <c r="AX85" s="353"/>
      <c r="AY85" s="353"/>
      <c r="AZ85" s="353"/>
      <c r="BA85" s="353"/>
      <c r="BB85" s="353"/>
      <c r="BC85" s="353"/>
      <c r="BD85" s="353"/>
      <c r="BE85" s="353"/>
      <c r="BF85" s="353"/>
      <c r="BG85" s="353"/>
      <c r="BH85" s="353"/>
      <c r="BI85" s="353"/>
      <c r="BJ85" s="353"/>
      <c r="BK85" s="353"/>
      <c r="BL85" s="353"/>
      <c r="BM85" s="353"/>
      <c r="BN85" s="353"/>
      <c r="BO85" s="353"/>
      <c r="BP85" s="353"/>
      <c r="BQ85" s="353"/>
      <c r="BR85" s="353"/>
      <c r="BS85" s="353"/>
      <c r="BT85" s="353"/>
      <c r="BU85" s="353"/>
      <c r="BV85" s="353"/>
      <c r="BW85" s="353"/>
      <c r="BX85" s="353"/>
      <c r="BY85" s="353"/>
      <c r="BZ85" s="353"/>
      <c r="CA85" s="353"/>
      <c r="CB85" s="353"/>
      <c r="CC85" s="353"/>
      <c r="CD85" s="353"/>
      <c r="CE85" s="353"/>
      <c r="CF85" s="353"/>
      <c r="CG85" s="353"/>
      <c r="CH85" s="353"/>
      <c r="CI85" s="353"/>
      <c r="CJ85" s="353"/>
      <c r="CK85" s="353"/>
      <c r="CL85" s="353"/>
      <c r="CM85" s="353"/>
      <c r="CN85" s="353"/>
      <c r="CO85" s="353"/>
      <c r="CP85" s="353"/>
      <c r="CQ85" s="353"/>
      <c r="CR85" s="353"/>
      <c r="CS85" s="353"/>
      <c r="CT85" s="353"/>
      <c r="CU85" s="353"/>
      <c r="CV85" s="353"/>
      <c r="CW85" s="353"/>
      <c r="CX85" s="353"/>
      <c r="CY85" s="353"/>
      <c r="CZ85" s="353"/>
      <c r="DA85" s="353"/>
      <c r="DB85" s="353"/>
      <c r="DC85" s="353"/>
      <c r="DD85" s="353"/>
      <c r="DE85" s="353"/>
      <c r="DF85" s="353"/>
      <c r="DG85" s="353"/>
      <c r="DH85" s="353"/>
      <c r="DI85" s="353"/>
      <c r="DJ85" s="354"/>
    </row>
    <row r="86" spans="1:114" ht="12.75">
      <c r="A86" s="271" t="str">
        <f>'План УП'!A90</f>
        <v>3Б</v>
      </c>
      <c r="B86" s="55">
        <f>'План УП'!B90</f>
        <v>10</v>
      </c>
      <c r="C86" s="390">
        <f>'План УП'!C90</f>
        <v>0</v>
      </c>
      <c r="D86" s="272">
        <f>'План УП'!D90</f>
        <v>0</v>
      </c>
      <c r="E86" s="273">
        <f>'План УП'!E90</f>
        <v>0</v>
      </c>
      <c r="F86" s="274">
        <f>'План УП'!F90</f>
        <v>0</v>
      </c>
      <c r="G86" s="282">
        <f>'План УП'!G90</f>
        <v>0</v>
      </c>
      <c r="H86" s="281">
        <f>'План УП'!H90</f>
        <v>0</v>
      </c>
      <c r="I86" s="281">
        <f>'План УП'!I90</f>
        <v>0</v>
      </c>
      <c r="J86" s="281">
        <f>'План УП'!J90</f>
        <v>0</v>
      </c>
      <c r="K86" s="281">
        <f>'План УП'!K90</f>
        <v>0</v>
      </c>
      <c r="L86" s="281">
        <f>'План УП'!L90</f>
        <v>0</v>
      </c>
      <c r="M86" s="281"/>
      <c r="N86" s="281"/>
      <c r="O86" s="352"/>
      <c r="P86" s="353"/>
      <c r="Q86" s="353"/>
      <c r="R86" s="353"/>
      <c r="S86" s="353"/>
      <c r="T86" s="353"/>
      <c r="U86" s="353"/>
      <c r="V86" s="353"/>
      <c r="W86" s="353"/>
      <c r="X86" s="353"/>
      <c r="Y86" s="353"/>
      <c r="Z86" s="353"/>
      <c r="AA86" s="353"/>
      <c r="AB86" s="353"/>
      <c r="AC86" s="353"/>
      <c r="AD86" s="353"/>
      <c r="AE86" s="353"/>
      <c r="AF86" s="353"/>
      <c r="AG86" s="353"/>
      <c r="AH86" s="353"/>
      <c r="AI86" s="353"/>
      <c r="AJ86" s="353"/>
      <c r="AK86" s="353"/>
      <c r="AL86" s="353"/>
      <c r="AM86" s="353"/>
      <c r="AN86" s="353"/>
      <c r="AO86" s="353"/>
      <c r="AP86" s="353"/>
      <c r="AQ86" s="353"/>
      <c r="AR86" s="354"/>
      <c r="AS86" s="352"/>
      <c r="AT86" s="353"/>
      <c r="AU86" s="353"/>
      <c r="AV86" s="353"/>
      <c r="AW86" s="353"/>
      <c r="AX86" s="353"/>
      <c r="AY86" s="353"/>
      <c r="AZ86" s="353"/>
      <c r="BA86" s="353"/>
      <c r="BB86" s="353"/>
      <c r="BC86" s="353"/>
      <c r="BD86" s="353"/>
      <c r="BE86" s="353"/>
      <c r="BF86" s="353"/>
      <c r="BG86" s="353"/>
      <c r="BH86" s="353"/>
      <c r="BI86" s="353"/>
      <c r="BJ86" s="353"/>
      <c r="BK86" s="353"/>
      <c r="BL86" s="353"/>
      <c r="BM86" s="353"/>
      <c r="BN86" s="353"/>
      <c r="BO86" s="353"/>
      <c r="BP86" s="353"/>
      <c r="BQ86" s="353"/>
      <c r="BR86" s="353"/>
      <c r="BS86" s="353"/>
      <c r="BT86" s="353"/>
      <c r="BU86" s="353"/>
      <c r="BV86" s="353"/>
      <c r="BW86" s="353"/>
      <c r="BX86" s="353"/>
      <c r="BY86" s="353"/>
      <c r="BZ86" s="353"/>
      <c r="CA86" s="353"/>
      <c r="CB86" s="353"/>
      <c r="CC86" s="353"/>
      <c r="CD86" s="353"/>
      <c r="CE86" s="353"/>
      <c r="CF86" s="353"/>
      <c r="CG86" s="353"/>
      <c r="CH86" s="353"/>
      <c r="CI86" s="353"/>
      <c r="CJ86" s="353"/>
      <c r="CK86" s="353"/>
      <c r="CL86" s="353"/>
      <c r="CM86" s="353"/>
      <c r="CN86" s="353"/>
      <c r="CO86" s="353"/>
      <c r="CP86" s="353"/>
      <c r="CQ86" s="353"/>
      <c r="CR86" s="353"/>
      <c r="CS86" s="353"/>
      <c r="CT86" s="353"/>
      <c r="CU86" s="353"/>
      <c r="CV86" s="353"/>
      <c r="CW86" s="353"/>
      <c r="CX86" s="353"/>
      <c r="CY86" s="353"/>
      <c r="CZ86" s="353"/>
      <c r="DA86" s="353"/>
      <c r="DB86" s="353"/>
      <c r="DC86" s="353"/>
      <c r="DD86" s="353"/>
      <c r="DE86" s="353"/>
      <c r="DF86" s="353"/>
      <c r="DG86" s="353"/>
      <c r="DH86" s="353"/>
      <c r="DI86" s="353"/>
      <c r="DJ86" s="354"/>
    </row>
    <row r="87" spans="1:114" ht="12.75">
      <c r="A87" s="271" t="str">
        <f>'План УП'!A91</f>
        <v>3Б</v>
      </c>
      <c r="B87" s="55">
        <f>'План УП'!B91</f>
        <v>11</v>
      </c>
      <c r="C87" s="390">
        <f>'План УП'!C91</f>
        <v>0</v>
      </c>
      <c r="D87" s="272">
        <f>'План УП'!D91</f>
        <v>0</v>
      </c>
      <c r="E87" s="273">
        <f>'План УП'!E91</f>
        <v>0</v>
      </c>
      <c r="F87" s="274">
        <f>'План УП'!F91</f>
        <v>0</v>
      </c>
      <c r="G87" s="282">
        <f>'План УП'!G91</f>
        <v>0</v>
      </c>
      <c r="H87" s="281">
        <f>'План УП'!H91</f>
        <v>0</v>
      </c>
      <c r="I87" s="281">
        <f>'План УП'!I91</f>
        <v>0</v>
      </c>
      <c r="J87" s="281">
        <f>'План УП'!J91</f>
        <v>0</v>
      </c>
      <c r="K87" s="281">
        <f>'План УП'!K91</f>
        <v>0</v>
      </c>
      <c r="L87" s="281">
        <f>'План УП'!L91</f>
        <v>0</v>
      </c>
      <c r="M87" s="281"/>
      <c r="N87" s="281"/>
      <c r="O87" s="352"/>
      <c r="P87" s="353"/>
      <c r="Q87" s="353"/>
      <c r="R87" s="353"/>
      <c r="S87" s="353"/>
      <c r="T87" s="353"/>
      <c r="U87" s="353"/>
      <c r="V87" s="353"/>
      <c r="W87" s="353"/>
      <c r="X87" s="353"/>
      <c r="Y87" s="353"/>
      <c r="Z87" s="353"/>
      <c r="AA87" s="353"/>
      <c r="AB87" s="353"/>
      <c r="AC87" s="353"/>
      <c r="AD87" s="353"/>
      <c r="AE87" s="353"/>
      <c r="AF87" s="353"/>
      <c r="AG87" s="353"/>
      <c r="AH87" s="353"/>
      <c r="AI87" s="353"/>
      <c r="AJ87" s="353"/>
      <c r="AK87" s="353"/>
      <c r="AL87" s="353"/>
      <c r="AM87" s="353"/>
      <c r="AN87" s="353"/>
      <c r="AO87" s="353"/>
      <c r="AP87" s="353"/>
      <c r="AQ87" s="353"/>
      <c r="AR87" s="354"/>
      <c r="AS87" s="352"/>
      <c r="AT87" s="353"/>
      <c r="AU87" s="353"/>
      <c r="AV87" s="353"/>
      <c r="AW87" s="353"/>
      <c r="AX87" s="353"/>
      <c r="AY87" s="353"/>
      <c r="AZ87" s="353"/>
      <c r="BA87" s="353"/>
      <c r="BB87" s="353"/>
      <c r="BC87" s="353"/>
      <c r="BD87" s="353"/>
      <c r="BE87" s="353"/>
      <c r="BF87" s="353"/>
      <c r="BG87" s="353"/>
      <c r="BH87" s="353"/>
      <c r="BI87" s="353"/>
      <c r="BJ87" s="353"/>
      <c r="BK87" s="353"/>
      <c r="BL87" s="353"/>
      <c r="BM87" s="353"/>
      <c r="BN87" s="353"/>
      <c r="BO87" s="353"/>
      <c r="BP87" s="353"/>
      <c r="BQ87" s="353"/>
      <c r="BR87" s="353"/>
      <c r="BS87" s="353"/>
      <c r="BT87" s="353"/>
      <c r="BU87" s="353"/>
      <c r="BV87" s="353"/>
      <c r="BW87" s="353"/>
      <c r="BX87" s="353"/>
      <c r="BY87" s="353"/>
      <c r="BZ87" s="353"/>
      <c r="CA87" s="353"/>
      <c r="CB87" s="353"/>
      <c r="CC87" s="353"/>
      <c r="CD87" s="353"/>
      <c r="CE87" s="353"/>
      <c r="CF87" s="353"/>
      <c r="CG87" s="353"/>
      <c r="CH87" s="353"/>
      <c r="CI87" s="353"/>
      <c r="CJ87" s="353"/>
      <c r="CK87" s="353"/>
      <c r="CL87" s="353"/>
      <c r="CM87" s="353"/>
      <c r="CN87" s="353"/>
      <c r="CO87" s="353"/>
      <c r="CP87" s="353"/>
      <c r="CQ87" s="353"/>
      <c r="CR87" s="353"/>
      <c r="CS87" s="353"/>
      <c r="CT87" s="353"/>
      <c r="CU87" s="353"/>
      <c r="CV87" s="353"/>
      <c r="CW87" s="353"/>
      <c r="CX87" s="353"/>
      <c r="CY87" s="353"/>
      <c r="CZ87" s="353"/>
      <c r="DA87" s="353"/>
      <c r="DB87" s="353"/>
      <c r="DC87" s="353"/>
      <c r="DD87" s="353"/>
      <c r="DE87" s="353"/>
      <c r="DF87" s="353"/>
      <c r="DG87" s="353"/>
      <c r="DH87" s="353"/>
      <c r="DI87" s="353"/>
      <c r="DJ87" s="354"/>
    </row>
    <row r="88" spans="1:114" ht="12.75">
      <c r="A88" s="271" t="str">
        <f>'План УП'!A92</f>
        <v>3Б</v>
      </c>
      <c r="B88" s="55">
        <f>'План УП'!B92</f>
        <v>12</v>
      </c>
      <c r="C88" s="390">
        <f>'План УП'!C92</f>
        <v>0</v>
      </c>
      <c r="D88" s="272">
        <f>'План УП'!D92</f>
        <v>0</v>
      </c>
      <c r="E88" s="273">
        <f>'План УП'!E92</f>
        <v>0</v>
      </c>
      <c r="F88" s="274">
        <f>'План УП'!F92</f>
        <v>0</v>
      </c>
      <c r="G88" s="282">
        <f>'План УП'!G92</f>
        <v>0</v>
      </c>
      <c r="H88" s="281">
        <f>'План УП'!H92</f>
        <v>0</v>
      </c>
      <c r="I88" s="281">
        <f>'План УП'!I92</f>
        <v>0</v>
      </c>
      <c r="J88" s="281">
        <f>'План УП'!J92</f>
        <v>0</v>
      </c>
      <c r="K88" s="281">
        <f>'План УП'!K92</f>
        <v>0</v>
      </c>
      <c r="L88" s="281">
        <f>'План УП'!L92</f>
        <v>0</v>
      </c>
      <c r="M88" s="281"/>
      <c r="N88" s="281"/>
      <c r="O88" s="352"/>
      <c r="P88" s="353"/>
      <c r="Q88" s="353"/>
      <c r="R88" s="353"/>
      <c r="S88" s="353"/>
      <c r="T88" s="353"/>
      <c r="U88" s="353"/>
      <c r="V88" s="353"/>
      <c r="W88" s="353"/>
      <c r="X88" s="353"/>
      <c r="Y88" s="353"/>
      <c r="Z88" s="353"/>
      <c r="AA88" s="353"/>
      <c r="AB88" s="353"/>
      <c r="AC88" s="353"/>
      <c r="AD88" s="353"/>
      <c r="AE88" s="353"/>
      <c r="AF88" s="353"/>
      <c r="AG88" s="353"/>
      <c r="AH88" s="353"/>
      <c r="AI88" s="353"/>
      <c r="AJ88" s="353"/>
      <c r="AK88" s="353"/>
      <c r="AL88" s="353"/>
      <c r="AM88" s="353"/>
      <c r="AN88" s="353"/>
      <c r="AO88" s="353"/>
      <c r="AP88" s="353"/>
      <c r="AQ88" s="353"/>
      <c r="AR88" s="354"/>
      <c r="AS88" s="352"/>
      <c r="AT88" s="353"/>
      <c r="AU88" s="353"/>
      <c r="AV88" s="353"/>
      <c r="AW88" s="353"/>
      <c r="AX88" s="353"/>
      <c r="AY88" s="353"/>
      <c r="AZ88" s="353"/>
      <c r="BA88" s="353"/>
      <c r="BB88" s="353"/>
      <c r="BC88" s="353"/>
      <c r="BD88" s="353"/>
      <c r="BE88" s="353"/>
      <c r="BF88" s="353"/>
      <c r="BG88" s="353"/>
      <c r="BH88" s="353"/>
      <c r="BI88" s="353"/>
      <c r="BJ88" s="353"/>
      <c r="BK88" s="353"/>
      <c r="BL88" s="353"/>
      <c r="BM88" s="353"/>
      <c r="BN88" s="353"/>
      <c r="BO88" s="353"/>
      <c r="BP88" s="353"/>
      <c r="BQ88" s="353"/>
      <c r="BR88" s="353"/>
      <c r="BS88" s="353"/>
      <c r="BT88" s="353"/>
      <c r="BU88" s="353"/>
      <c r="BV88" s="353"/>
      <c r="BW88" s="353"/>
      <c r="BX88" s="353"/>
      <c r="BY88" s="353"/>
      <c r="BZ88" s="353"/>
      <c r="CA88" s="353"/>
      <c r="CB88" s="353"/>
      <c r="CC88" s="353"/>
      <c r="CD88" s="353"/>
      <c r="CE88" s="353"/>
      <c r="CF88" s="353"/>
      <c r="CG88" s="353"/>
      <c r="CH88" s="353"/>
      <c r="CI88" s="353"/>
      <c r="CJ88" s="353"/>
      <c r="CK88" s="353"/>
      <c r="CL88" s="353"/>
      <c r="CM88" s="353"/>
      <c r="CN88" s="353"/>
      <c r="CO88" s="353"/>
      <c r="CP88" s="353"/>
      <c r="CQ88" s="353"/>
      <c r="CR88" s="353"/>
      <c r="CS88" s="353"/>
      <c r="CT88" s="353"/>
      <c r="CU88" s="353"/>
      <c r="CV88" s="353"/>
      <c r="CW88" s="353"/>
      <c r="CX88" s="353"/>
      <c r="CY88" s="353"/>
      <c r="CZ88" s="353"/>
      <c r="DA88" s="353"/>
      <c r="DB88" s="353"/>
      <c r="DC88" s="353"/>
      <c r="DD88" s="353"/>
      <c r="DE88" s="353"/>
      <c r="DF88" s="353"/>
      <c r="DG88" s="353"/>
      <c r="DH88" s="353"/>
      <c r="DI88" s="353"/>
      <c r="DJ88" s="354"/>
    </row>
    <row r="89" spans="1:114" ht="12.75">
      <c r="A89" s="271" t="str">
        <f>'План УП'!A93</f>
        <v>3Б</v>
      </c>
      <c r="B89" s="55">
        <f>'План УП'!B93</f>
        <v>13</v>
      </c>
      <c r="C89" s="338">
        <f>'План УП'!C93</f>
        <v>0</v>
      </c>
      <c r="D89" s="272">
        <f>'План УП'!D93</f>
        <v>0</v>
      </c>
      <c r="E89" s="273">
        <f>'План УП'!E93</f>
        <v>0</v>
      </c>
      <c r="F89" s="274">
        <f>'План УП'!F93</f>
        <v>0</v>
      </c>
      <c r="G89" s="282">
        <f>'План УП'!G93</f>
        <v>0</v>
      </c>
      <c r="H89" s="281">
        <f>'План УП'!H93</f>
        <v>0</v>
      </c>
      <c r="I89" s="281">
        <f>'План УП'!I93</f>
        <v>0</v>
      </c>
      <c r="J89" s="281">
        <f>'План УП'!J93</f>
        <v>0</v>
      </c>
      <c r="K89" s="281">
        <f>'План УП'!K93</f>
        <v>0</v>
      </c>
      <c r="L89" s="281">
        <f>'План УП'!L93</f>
        <v>0</v>
      </c>
      <c r="M89" s="281"/>
      <c r="N89" s="281"/>
      <c r="O89" s="352"/>
      <c r="P89" s="353"/>
      <c r="Q89" s="353"/>
      <c r="R89" s="353"/>
      <c r="S89" s="353"/>
      <c r="T89" s="353"/>
      <c r="U89" s="353"/>
      <c r="V89" s="353"/>
      <c r="W89" s="353"/>
      <c r="X89" s="353"/>
      <c r="Y89" s="353"/>
      <c r="Z89" s="353"/>
      <c r="AA89" s="353"/>
      <c r="AB89" s="353"/>
      <c r="AC89" s="353"/>
      <c r="AD89" s="353"/>
      <c r="AE89" s="353"/>
      <c r="AF89" s="353"/>
      <c r="AG89" s="353"/>
      <c r="AH89" s="353"/>
      <c r="AI89" s="353"/>
      <c r="AJ89" s="353"/>
      <c r="AK89" s="353"/>
      <c r="AL89" s="353"/>
      <c r="AM89" s="353"/>
      <c r="AN89" s="353"/>
      <c r="AO89" s="353"/>
      <c r="AP89" s="353"/>
      <c r="AQ89" s="353"/>
      <c r="AR89" s="354"/>
      <c r="AS89" s="352"/>
      <c r="AT89" s="353"/>
      <c r="AU89" s="353"/>
      <c r="AV89" s="353"/>
      <c r="AW89" s="353"/>
      <c r="AX89" s="353"/>
      <c r="AY89" s="353"/>
      <c r="AZ89" s="353"/>
      <c r="BA89" s="353"/>
      <c r="BB89" s="353"/>
      <c r="BC89" s="353"/>
      <c r="BD89" s="353"/>
      <c r="BE89" s="353"/>
      <c r="BF89" s="353"/>
      <c r="BG89" s="353"/>
      <c r="BH89" s="353"/>
      <c r="BI89" s="353"/>
      <c r="BJ89" s="353"/>
      <c r="BK89" s="353"/>
      <c r="BL89" s="353"/>
      <c r="BM89" s="353"/>
      <c r="BN89" s="353"/>
      <c r="BO89" s="353"/>
      <c r="BP89" s="353"/>
      <c r="BQ89" s="353"/>
      <c r="BR89" s="353"/>
      <c r="BS89" s="353"/>
      <c r="BT89" s="353"/>
      <c r="BU89" s="353"/>
      <c r="BV89" s="353"/>
      <c r="BW89" s="353"/>
      <c r="BX89" s="353"/>
      <c r="BY89" s="353"/>
      <c r="BZ89" s="353"/>
      <c r="CA89" s="353"/>
      <c r="CB89" s="353"/>
      <c r="CC89" s="353"/>
      <c r="CD89" s="353"/>
      <c r="CE89" s="353"/>
      <c r="CF89" s="353"/>
      <c r="CG89" s="353"/>
      <c r="CH89" s="353"/>
      <c r="CI89" s="353"/>
      <c r="CJ89" s="353"/>
      <c r="CK89" s="353"/>
      <c r="CL89" s="353"/>
      <c r="CM89" s="353"/>
      <c r="CN89" s="353"/>
      <c r="CO89" s="353"/>
      <c r="CP89" s="353"/>
      <c r="CQ89" s="353"/>
      <c r="CR89" s="353"/>
      <c r="CS89" s="353"/>
      <c r="CT89" s="353"/>
      <c r="CU89" s="353"/>
      <c r="CV89" s="353"/>
      <c r="CW89" s="353"/>
      <c r="CX89" s="353"/>
      <c r="CY89" s="353"/>
      <c r="CZ89" s="353"/>
      <c r="DA89" s="353"/>
      <c r="DB89" s="353"/>
      <c r="DC89" s="353"/>
      <c r="DD89" s="353"/>
      <c r="DE89" s="353"/>
      <c r="DF89" s="353"/>
      <c r="DG89" s="353"/>
      <c r="DH89" s="353"/>
      <c r="DI89" s="353"/>
      <c r="DJ89" s="354"/>
    </row>
    <row r="90" spans="1:114" ht="12.75">
      <c r="A90" s="271" t="str">
        <f>'План УП'!A94</f>
        <v>3Б</v>
      </c>
      <c r="B90" s="55">
        <f>'План УП'!B94</f>
        <v>14</v>
      </c>
      <c r="C90" s="338">
        <f>'План УП'!C94</f>
        <v>0</v>
      </c>
      <c r="D90" s="272">
        <f>'План УП'!D94</f>
        <v>0</v>
      </c>
      <c r="E90" s="273">
        <f>'План УП'!E94</f>
        <v>0</v>
      </c>
      <c r="F90" s="274">
        <f>'План УП'!F94</f>
        <v>0</v>
      </c>
      <c r="G90" s="282">
        <f>'План УП'!G94</f>
        <v>0</v>
      </c>
      <c r="H90" s="281">
        <f>'План УП'!H94</f>
        <v>0</v>
      </c>
      <c r="I90" s="281">
        <f>'План УП'!I94</f>
        <v>0</v>
      </c>
      <c r="J90" s="281">
        <f>'План УП'!J94</f>
        <v>0</v>
      </c>
      <c r="K90" s="281">
        <f>'План УП'!K94</f>
        <v>0</v>
      </c>
      <c r="L90" s="281">
        <f>'План УП'!L94</f>
        <v>0</v>
      </c>
      <c r="M90" s="281"/>
      <c r="N90" s="281"/>
      <c r="O90" s="352"/>
      <c r="P90" s="353"/>
      <c r="Q90" s="353"/>
      <c r="R90" s="353"/>
      <c r="S90" s="353"/>
      <c r="T90" s="353"/>
      <c r="U90" s="353"/>
      <c r="V90" s="353"/>
      <c r="W90" s="353"/>
      <c r="X90" s="353"/>
      <c r="Y90" s="353"/>
      <c r="Z90" s="353"/>
      <c r="AA90" s="353"/>
      <c r="AB90" s="353"/>
      <c r="AC90" s="353"/>
      <c r="AD90" s="353"/>
      <c r="AE90" s="353"/>
      <c r="AF90" s="353"/>
      <c r="AG90" s="353"/>
      <c r="AH90" s="353"/>
      <c r="AI90" s="353"/>
      <c r="AJ90" s="353"/>
      <c r="AK90" s="353"/>
      <c r="AL90" s="353"/>
      <c r="AM90" s="353"/>
      <c r="AN90" s="353"/>
      <c r="AO90" s="353"/>
      <c r="AP90" s="353"/>
      <c r="AQ90" s="353"/>
      <c r="AR90" s="354"/>
      <c r="AS90" s="352"/>
      <c r="AT90" s="353"/>
      <c r="AU90" s="353"/>
      <c r="AV90" s="353"/>
      <c r="AW90" s="353"/>
      <c r="AX90" s="353"/>
      <c r="AY90" s="353"/>
      <c r="AZ90" s="353"/>
      <c r="BA90" s="353"/>
      <c r="BB90" s="353"/>
      <c r="BC90" s="353"/>
      <c r="BD90" s="353"/>
      <c r="BE90" s="353"/>
      <c r="BF90" s="353"/>
      <c r="BG90" s="353"/>
      <c r="BH90" s="353"/>
      <c r="BI90" s="353"/>
      <c r="BJ90" s="353"/>
      <c r="BK90" s="353"/>
      <c r="BL90" s="353"/>
      <c r="BM90" s="353"/>
      <c r="BN90" s="353"/>
      <c r="BO90" s="353"/>
      <c r="BP90" s="353"/>
      <c r="BQ90" s="353"/>
      <c r="BR90" s="353"/>
      <c r="BS90" s="353"/>
      <c r="BT90" s="353"/>
      <c r="BU90" s="353"/>
      <c r="BV90" s="353"/>
      <c r="BW90" s="353"/>
      <c r="BX90" s="353"/>
      <c r="BY90" s="353"/>
      <c r="BZ90" s="353"/>
      <c r="CA90" s="353"/>
      <c r="CB90" s="353"/>
      <c r="CC90" s="353"/>
      <c r="CD90" s="353"/>
      <c r="CE90" s="353"/>
      <c r="CF90" s="353"/>
      <c r="CG90" s="353"/>
      <c r="CH90" s="353"/>
      <c r="CI90" s="353"/>
      <c r="CJ90" s="353"/>
      <c r="CK90" s="353"/>
      <c r="CL90" s="353"/>
      <c r="CM90" s="353"/>
      <c r="CN90" s="353"/>
      <c r="CO90" s="353"/>
      <c r="CP90" s="353"/>
      <c r="CQ90" s="353"/>
      <c r="CR90" s="353"/>
      <c r="CS90" s="353"/>
      <c r="CT90" s="353"/>
      <c r="CU90" s="353"/>
      <c r="CV90" s="353"/>
      <c r="CW90" s="353"/>
      <c r="CX90" s="353"/>
      <c r="CY90" s="353"/>
      <c r="CZ90" s="353"/>
      <c r="DA90" s="353"/>
      <c r="DB90" s="353"/>
      <c r="DC90" s="353"/>
      <c r="DD90" s="353"/>
      <c r="DE90" s="353"/>
      <c r="DF90" s="353"/>
      <c r="DG90" s="353"/>
      <c r="DH90" s="353"/>
      <c r="DI90" s="353"/>
      <c r="DJ90" s="354"/>
    </row>
    <row r="91" spans="1:114" ht="12.75">
      <c r="A91" s="271" t="str">
        <f>'План УП'!A95</f>
        <v>3Б</v>
      </c>
      <c r="B91" s="55">
        <f>'План УП'!B95</f>
        <v>15</v>
      </c>
      <c r="C91" s="338">
        <f>'План УП'!C95</f>
        <v>0</v>
      </c>
      <c r="D91" s="272">
        <f>'План УП'!D95</f>
        <v>0</v>
      </c>
      <c r="E91" s="273">
        <f>'План УП'!E95</f>
        <v>0</v>
      </c>
      <c r="F91" s="274">
        <f>'План УП'!F95</f>
        <v>0</v>
      </c>
      <c r="G91" s="282">
        <f>'План УП'!G95</f>
        <v>0</v>
      </c>
      <c r="H91" s="281">
        <f>'План УП'!H95</f>
        <v>0</v>
      </c>
      <c r="I91" s="281">
        <f>'План УП'!I95</f>
        <v>0</v>
      </c>
      <c r="J91" s="281">
        <f>'План УП'!J95</f>
        <v>0</v>
      </c>
      <c r="K91" s="281">
        <f>'План УП'!K95</f>
        <v>0</v>
      </c>
      <c r="L91" s="281">
        <f>'План УП'!L95</f>
        <v>0</v>
      </c>
      <c r="M91" s="281"/>
      <c r="N91" s="281"/>
      <c r="O91" s="352"/>
      <c r="P91" s="353"/>
      <c r="Q91" s="353"/>
      <c r="R91" s="353"/>
      <c r="S91" s="353"/>
      <c r="T91" s="353"/>
      <c r="U91" s="353"/>
      <c r="V91" s="353"/>
      <c r="W91" s="353"/>
      <c r="X91" s="353"/>
      <c r="Y91" s="353"/>
      <c r="Z91" s="353"/>
      <c r="AA91" s="353"/>
      <c r="AB91" s="353"/>
      <c r="AC91" s="353"/>
      <c r="AD91" s="353"/>
      <c r="AE91" s="353"/>
      <c r="AF91" s="353"/>
      <c r="AG91" s="353"/>
      <c r="AH91" s="353"/>
      <c r="AI91" s="353"/>
      <c r="AJ91" s="353"/>
      <c r="AK91" s="353"/>
      <c r="AL91" s="353"/>
      <c r="AM91" s="353"/>
      <c r="AN91" s="353"/>
      <c r="AO91" s="353"/>
      <c r="AP91" s="353"/>
      <c r="AQ91" s="353"/>
      <c r="AR91" s="354"/>
      <c r="AS91" s="352"/>
      <c r="AT91" s="353"/>
      <c r="AU91" s="353"/>
      <c r="AV91" s="353"/>
      <c r="AW91" s="353"/>
      <c r="AX91" s="353"/>
      <c r="AY91" s="353"/>
      <c r="AZ91" s="353"/>
      <c r="BA91" s="353"/>
      <c r="BB91" s="353"/>
      <c r="BC91" s="353"/>
      <c r="BD91" s="353"/>
      <c r="BE91" s="353"/>
      <c r="BF91" s="353"/>
      <c r="BG91" s="353"/>
      <c r="BH91" s="353"/>
      <c r="BI91" s="353"/>
      <c r="BJ91" s="353"/>
      <c r="BK91" s="353"/>
      <c r="BL91" s="353"/>
      <c r="BM91" s="353"/>
      <c r="BN91" s="353"/>
      <c r="BO91" s="353"/>
      <c r="BP91" s="353"/>
      <c r="BQ91" s="353"/>
      <c r="BR91" s="353"/>
      <c r="BS91" s="353"/>
      <c r="BT91" s="353"/>
      <c r="BU91" s="353"/>
      <c r="BV91" s="353"/>
      <c r="BW91" s="353"/>
      <c r="BX91" s="353"/>
      <c r="BY91" s="353"/>
      <c r="BZ91" s="353"/>
      <c r="CA91" s="353"/>
      <c r="CB91" s="353"/>
      <c r="CC91" s="353"/>
      <c r="CD91" s="353"/>
      <c r="CE91" s="353"/>
      <c r="CF91" s="353"/>
      <c r="CG91" s="353"/>
      <c r="CH91" s="353"/>
      <c r="CI91" s="353"/>
      <c r="CJ91" s="353"/>
      <c r="CK91" s="353"/>
      <c r="CL91" s="353"/>
      <c r="CM91" s="353"/>
      <c r="CN91" s="353"/>
      <c r="CO91" s="353"/>
      <c r="CP91" s="353"/>
      <c r="CQ91" s="353"/>
      <c r="CR91" s="353"/>
      <c r="CS91" s="353"/>
      <c r="CT91" s="353"/>
      <c r="CU91" s="353"/>
      <c r="CV91" s="353"/>
      <c r="CW91" s="353"/>
      <c r="CX91" s="353"/>
      <c r="CY91" s="353"/>
      <c r="CZ91" s="353"/>
      <c r="DA91" s="353"/>
      <c r="DB91" s="353"/>
      <c r="DC91" s="353"/>
      <c r="DD91" s="353"/>
      <c r="DE91" s="353"/>
      <c r="DF91" s="353"/>
      <c r="DG91" s="353"/>
      <c r="DH91" s="353"/>
      <c r="DI91" s="353"/>
      <c r="DJ91" s="354"/>
    </row>
    <row r="92" spans="1:114" ht="12.75">
      <c r="A92" s="271" t="str">
        <f>'План УП'!A96</f>
        <v>3Б</v>
      </c>
      <c r="B92" s="55">
        <f>'План УП'!B96</f>
        <v>16</v>
      </c>
      <c r="C92" s="338">
        <f>'План УП'!C96</f>
        <v>0</v>
      </c>
      <c r="D92" s="272">
        <f>'План УП'!D96</f>
        <v>0</v>
      </c>
      <c r="E92" s="273">
        <f>'План УП'!E96</f>
        <v>0</v>
      </c>
      <c r="F92" s="274">
        <f>'План УП'!F96</f>
        <v>0</v>
      </c>
      <c r="G92" s="282">
        <f>'План УП'!G96</f>
        <v>0</v>
      </c>
      <c r="H92" s="281">
        <f>'План УП'!H96</f>
        <v>0</v>
      </c>
      <c r="I92" s="281">
        <f>'План УП'!I96</f>
        <v>0</v>
      </c>
      <c r="J92" s="281">
        <f>'План УП'!J96</f>
        <v>0</v>
      </c>
      <c r="K92" s="281">
        <f>'План УП'!K96</f>
        <v>0</v>
      </c>
      <c r="L92" s="281">
        <f>'План УП'!L96</f>
        <v>0</v>
      </c>
      <c r="M92" s="281"/>
      <c r="N92" s="281"/>
      <c r="O92" s="352"/>
      <c r="P92" s="353"/>
      <c r="Q92" s="353"/>
      <c r="R92" s="353"/>
      <c r="S92" s="353"/>
      <c r="T92" s="353"/>
      <c r="U92" s="353"/>
      <c r="V92" s="353"/>
      <c r="W92" s="353"/>
      <c r="X92" s="353"/>
      <c r="Y92" s="353"/>
      <c r="Z92" s="353"/>
      <c r="AA92" s="353"/>
      <c r="AB92" s="353"/>
      <c r="AC92" s="353"/>
      <c r="AD92" s="353"/>
      <c r="AE92" s="353"/>
      <c r="AF92" s="353"/>
      <c r="AG92" s="353"/>
      <c r="AH92" s="353"/>
      <c r="AI92" s="353"/>
      <c r="AJ92" s="353"/>
      <c r="AK92" s="353"/>
      <c r="AL92" s="353"/>
      <c r="AM92" s="353"/>
      <c r="AN92" s="353"/>
      <c r="AO92" s="353"/>
      <c r="AP92" s="353"/>
      <c r="AQ92" s="353"/>
      <c r="AR92" s="354"/>
      <c r="AS92" s="352"/>
      <c r="AT92" s="353"/>
      <c r="AU92" s="353"/>
      <c r="AV92" s="353"/>
      <c r="AW92" s="353"/>
      <c r="AX92" s="353"/>
      <c r="AY92" s="353"/>
      <c r="AZ92" s="353"/>
      <c r="BA92" s="353"/>
      <c r="BB92" s="353"/>
      <c r="BC92" s="353"/>
      <c r="BD92" s="353"/>
      <c r="BE92" s="353"/>
      <c r="BF92" s="353"/>
      <c r="BG92" s="353"/>
      <c r="BH92" s="353"/>
      <c r="BI92" s="353"/>
      <c r="BJ92" s="353"/>
      <c r="BK92" s="353"/>
      <c r="BL92" s="353"/>
      <c r="BM92" s="353"/>
      <c r="BN92" s="353"/>
      <c r="BO92" s="353"/>
      <c r="BP92" s="353"/>
      <c r="BQ92" s="353"/>
      <c r="BR92" s="353"/>
      <c r="BS92" s="353"/>
      <c r="BT92" s="353"/>
      <c r="BU92" s="353"/>
      <c r="BV92" s="353"/>
      <c r="BW92" s="353"/>
      <c r="BX92" s="353"/>
      <c r="BY92" s="353"/>
      <c r="BZ92" s="353"/>
      <c r="CA92" s="353"/>
      <c r="CB92" s="353"/>
      <c r="CC92" s="353"/>
      <c r="CD92" s="353"/>
      <c r="CE92" s="353"/>
      <c r="CF92" s="353"/>
      <c r="CG92" s="353"/>
      <c r="CH92" s="353"/>
      <c r="CI92" s="353"/>
      <c r="CJ92" s="353"/>
      <c r="CK92" s="353"/>
      <c r="CL92" s="353"/>
      <c r="CM92" s="353"/>
      <c r="CN92" s="353"/>
      <c r="CO92" s="353"/>
      <c r="CP92" s="353"/>
      <c r="CQ92" s="353"/>
      <c r="CR92" s="353"/>
      <c r="CS92" s="353"/>
      <c r="CT92" s="353"/>
      <c r="CU92" s="353"/>
      <c r="CV92" s="353"/>
      <c r="CW92" s="353"/>
      <c r="CX92" s="353"/>
      <c r="CY92" s="353"/>
      <c r="CZ92" s="353"/>
      <c r="DA92" s="353"/>
      <c r="DB92" s="353"/>
      <c r="DC92" s="353"/>
      <c r="DD92" s="353"/>
      <c r="DE92" s="353"/>
      <c r="DF92" s="353"/>
      <c r="DG92" s="353"/>
      <c r="DH92" s="353"/>
      <c r="DI92" s="353"/>
      <c r="DJ92" s="354"/>
    </row>
    <row r="93" spans="1:114" ht="12.75">
      <c r="A93" s="271" t="str">
        <f>'План УП'!A97</f>
        <v>3Б</v>
      </c>
      <c r="B93" s="55">
        <f>'План УП'!B97</f>
        <v>17</v>
      </c>
      <c r="C93" s="338">
        <f>'План УП'!C97</f>
        <v>0</v>
      </c>
      <c r="D93" s="272">
        <f>'План УП'!D97</f>
        <v>0</v>
      </c>
      <c r="E93" s="273">
        <f>'План УП'!E97</f>
        <v>0</v>
      </c>
      <c r="F93" s="274">
        <f>'План УП'!F97</f>
        <v>0</v>
      </c>
      <c r="G93" s="282">
        <f>'План УП'!G97</f>
        <v>0</v>
      </c>
      <c r="H93" s="281">
        <f>'План УП'!H97</f>
        <v>0</v>
      </c>
      <c r="I93" s="281">
        <f>'План УП'!I97</f>
        <v>0</v>
      </c>
      <c r="J93" s="281">
        <f>'План УП'!J97</f>
        <v>0</v>
      </c>
      <c r="K93" s="281">
        <f>'План УП'!K97</f>
        <v>0</v>
      </c>
      <c r="L93" s="281">
        <f>'План УП'!L97</f>
        <v>0</v>
      </c>
      <c r="M93" s="281"/>
      <c r="N93" s="281"/>
      <c r="O93" s="352"/>
      <c r="P93" s="353"/>
      <c r="Q93" s="353"/>
      <c r="R93" s="353"/>
      <c r="S93" s="353"/>
      <c r="T93" s="353"/>
      <c r="U93" s="353"/>
      <c r="V93" s="353"/>
      <c r="W93" s="353"/>
      <c r="X93" s="353"/>
      <c r="Y93" s="353"/>
      <c r="Z93" s="353"/>
      <c r="AA93" s="353"/>
      <c r="AB93" s="353"/>
      <c r="AC93" s="353"/>
      <c r="AD93" s="353"/>
      <c r="AE93" s="353"/>
      <c r="AF93" s="353"/>
      <c r="AG93" s="353"/>
      <c r="AH93" s="353"/>
      <c r="AI93" s="353"/>
      <c r="AJ93" s="353"/>
      <c r="AK93" s="353"/>
      <c r="AL93" s="353"/>
      <c r="AM93" s="353"/>
      <c r="AN93" s="353"/>
      <c r="AO93" s="353"/>
      <c r="AP93" s="353"/>
      <c r="AQ93" s="353"/>
      <c r="AR93" s="354"/>
      <c r="AS93" s="352"/>
      <c r="AT93" s="353"/>
      <c r="AU93" s="353"/>
      <c r="AV93" s="353"/>
      <c r="AW93" s="353"/>
      <c r="AX93" s="353"/>
      <c r="AY93" s="353"/>
      <c r="AZ93" s="353"/>
      <c r="BA93" s="353"/>
      <c r="BB93" s="353"/>
      <c r="BC93" s="353"/>
      <c r="BD93" s="353"/>
      <c r="BE93" s="353"/>
      <c r="BF93" s="353"/>
      <c r="BG93" s="353"/>
      <c r="BH93" s="353"/>
      <c r="BI93" s="353"/>
      <c r="BJ93" s="353"/>
      <c r="BK93" s="353"/>
      <c r="BL93" s="353"/>
      <c r="BM93" s="353"/>
      <c r="BN93" s="353"/>
      <c r="BO93" s="353"/>
      <c r="BP93" s="353"/>
      <c r="BQ93" s="353"/>
      <c r="BR93" s="353"/>
      <c r="BS93" s="353"/>
      <c r="BT93" s="353"/>
      <c r="BU93" s="353"/>
      <c r="BV93" s="353"/>
      <c r="BW93" s="353"/>
      <c r="BX93" s="353"/>
      <c r="BY93" s="353"/>
      <c r="BZ93" s="353"/>
      <c r="CA93" s="353"/>
      <c r="CB93" s="353"/>
      <c r="CC93" s="353"/>
      <c r="CD93" s="353"/>
      <c r="CE93" s="353"/>
      <c r="CF93" s="353"/>
      <c r="CG93" s="353"/>
      <c r="CH93" s="353"/>
      <c r="CI93" s="353"/>
      <c r="CJ93" s="353"/>
      <c r="CK93" s="353"/>
      <c r="CL93" s="353"/>
      <c r="CM93" s="353"/>
      <c r="CN93" s="353"/>
      <c r="CO93" s="353"/>
      <c r="CP93" s="353"/>
      <c r="CQ93" s="353"/>
      <c r="CR93" s="353"/>
      <c r="CS93" s="353"/>
      <c r="CT93" s="353"/>
      <c r="CU93" s="353"/>
      <c r="CV93" s="353"/>
      <c r="CW93" s="353"/>
      <c r="CX93" s="353"/>
      <c r="CY93" s="353"/>
      <c r="CZ93" s="353"/>
      <c r="DA93" s="353"/>
      <c r="DB93" s="353"/>
      <c r="DC93" s="353"/>
      <c r="DD93" s="353"/>
      <c r="DE93" s="353"/>
      <c r="DF93" s="353"/>
      <c r="DG93" s="353"/>
      <c r="DH93" s="353"/>
      <c r="DI93" s="353"/>
      <c r="DJ93" s="354"/>
    </row>
    <row r="94" spans="1:114" ht="12.75">
      <c r="A94" s="271" t="str">
        <f>'План УП'!A98</f>
        <v>3Б</v>
      </c>
      <c r="B94" s="55">
        <f>'План УП'!B98</f>
        <v>18</v>
      </c>
      <c r="C94" s="338">
        <f>'План УП'!C98</f>
        <v>0</v>
      </c>
      <c r="D94" s="272">
        <f>'План УП'!D98</f>
        <v>0</v>
      </c>
      <c r="E94" s="273">
        <f>'План УП'!E98</f>
        <v>0</v>
      </c>
      <c r="F94" s="274">
        <f>'План УП'!F98</f>
        <v>0</v>
      </c>
      <c r="G94" s="282">
        <f>'План УП'!G98</f>
        <v>0</v>
      </c>
      <c r="H94" s="281">
        <f>'План УП'!H98</f>
        <v>0</v>
      </c>
      <c r="I94" s="281">
        <f>'План УП'!I98</f>
        <v>0</v>
      </c>
      <c r="J94" s="281">
        <f>'План УП'!J98</f>
        <v>0</v>
      </c>
      <c r="K94" s="281">
        <f>'План УП'!K98</f>
        <v>0</v>
      </c>
      <c r="L94" s="281">
        <f>'План УП'!L98</f>
        <v>0</v>
      </c>
      <c r="M94" s="281"/>
      <c r="N94" s="281"/>
      <c r="O94" s="352"/>
      <c r="P94" s="353"/>
      <c r="Q94" s="353"/>
      <c r="R94" s="353"/>
      <c r="S94" s="353"/>
      <c r="T94" s="353"/>
      <c r="U94" s="353"/>
      <c r="V94" s="353"/>
      <c r="W94" s="353"/>
      <c r="X94" s="353"/>
      <c r="Y94" s="353"/>
      <c r="Z94" s="353"/>
      <c r="AA94" s="353"/>
      <c r="AB94" s="353"/>
      <c r="AC94" s="353"/>
      <c r="AD94" s="353"/>
      <c r="AE94" s="353"/>
      <c r="AF94" s="353"/>
      <c r="AG94" s="353"/>
      <c r="AH94" s="353"/>
      <c r="AI94" s="353"/>
      <c r="AJ94" s="353"/>
      <c r="AK94" s="353"/>
      <c r="AL94" s="353"/>
      <c r="AM94" s="353"/>
      <c r="AN94" s="353"/>
      <c r="AO94" s="353"/>
      <c r="AP94" s="353"/>
      <c r="AQ94" s="353"/>
      <c r="AR94" s="354"/>
      <c r="AS94" s="352"/>
      <c r="AT94" s="353"/>
      <c r="AU94" s="353"/>
      <c r="AV94" s="353"/>
      <c r="AW94" s="353"/>
      <c r="AX94" s="353"/>
      <c r="AY94" s="353"/>
      <c r="AZ94" s="353"/>
      <c r="BA94" s="353"/>
      <c r="BB94" s="353"/>
      <c r="BC94" s="353"/>
      <c r="BD94" s="353"/>
      <c r="BE94" s="353"/>
      <c r="BF94" s="353"/>
      <c r="BG94" s="353"/>
      <c r="BH94" s="353"/>
      <c r="BI94" s="353"/>
      <c r="BJ94" s="353"/>
      <c r="BK94" s="353"/>
      <c r="BL94" s="353"/>
      <c r="BM94" s="353"/>
      <c r="BN94" s="353"/>
      <c r="BO94" s="353"/>
      <c r="BP94" s="353"/>
      <c r="BQ94" s="353"/>
      <c r="BR94" s="353"/>
      <c r="BS94" s="353"/>
      <c r="BT94" s="353"/>
      <c r="BU94" s="353"/>
      <c r="BV94" s="353"/>
      <c r="BW94" s="353"/>
      <c r="BX94" s="353"/>
      <c r="BY94" s="353"/>
      <c r="BZ94" s="353"/>
      <c r="CA94" s="353"/>
      <c r="CB94" s="353"/>
      <c r="CC94" s="353"/>
      <c r="CD94" s="353"/>
      <c r="CE94" s="353"/>
      <c r="CF94" s="353"/>
      <c r="CG94" s="353"/>
      <c r="CH94" s="353"/>
      <c r="CI94" s="353"/>
      <c r="CJ94" s="353"/>
      <c r="CK94" s="353"/>
      <c r="CL94" s="353"/>
      <c r="CM94" s="353"/>
      <c r="CN94" s="353"/>
      <c r="CO94" s="353"/>
      <c r="CP94" s="353"/>
      <c r="CQ94" s="353"/>
      <c r="CR94" s="353"/>
      <c r="CS94" s="353"/>
      <c r="CT94" s="353"/>
      <c r="CU94" s="353"/>
      <c r="CV94" s="353"/>
      <c r="CW94" s="353"/>
      <c r="CX94" s="353"/>
      <c r="CY94" s="353"/>
      <c r="CZ94" s="353"/>
      <c r="DA94" s="353"/>
      <c r="DB94" s="353"/>
      <c r="DC94" s="353"/>
      <c r="DD94" s="353"/>
      <c r="DE94" s="353"/>
      <c r="DF94" s="353"/>
      <c r="DG94" s="353"/>
      <c r="DH94" s="353"/>
      <c r="DI94" s="353"/>
      <c r="DJ94" s="354"/>
    </row>
    <row r="95" spans="1:114" ht="12.75">
      <c r="A95" s="271" t="str">
        <f>'План УП'!A99</f>
        <v>3Б</v>
      </c>
      <c r="B95" s="55">
        <f>'План УП'!B99</f>
        <v>19</v>
      </c>
      <c r="C95" s="338">
        <f>'План УП'!C99</f>
        <v>0</v>
      </c>
      <c r="D95" s="272">
        <f>'План УП'!D99</f>
        <v>0</v>
      </c>
      <c r="E95" s="273">
        <f>'План УП'!E99</f>
        <v>0</v>
      </c>
      <c r="F95" s="274">
        <f>'План УП'!F99</f>
        <v>0</v>
      </c>
      <c r="G95" s="282">
        <f>'План УП'!G99</f>
        <v>0</v>
      </c>
      <c r="H95" s="281">
        <f>'План УП'!H99</f>
        <v>0</v>
      </c>
      <c r="I95" s="281">
        <f>'План УП'!I99</f>
        <v>0</v>
      </c>
      <c r="J95" s="281">
        <f>'План УП'!J99</f>
        <v>0</v>
      </c>
      <c r="K95" s="281">
        <f>'План УП'!K99</f>
        <v>0</v>
      </c>
      <c r="L95" s="281">
        <f>'План УП'!L99</f>
        <v>0</v>
      </c>
      <c r="M95" s="281"/>
      <c r="N95" s="281"/>
      <c r="O95" s="352"/>
      <c r="P95" s="353"/>
      <c r="Q95" s="353"/>
      <c r="R95" s="353"/>
      <c r="S95" s="353"/>
      <c r="T95" s="353"/>
      <c r="U95" s="353"/>
      <c r="V95" s="353"/>
      <c r="W95" s="353"/>
      <c r="X95" s="353"/>
      <c r="Y95" s="353"/>
      <c r="Z95" s="353"/>
      <c r="AA95" s="353"/>
      <c r="AB95" s="353"/>
      <c r="AC95" s="353"/>
      <c r="AD95" s="353"/>
      <c r="AE95" s="353"/>
      <c r="AF95" s="353"/>
      <c r="AG95" s="353"/>
      <c r="AH95" s="353"/>
      <c r="AI95" s="353"/>
      <c r="AJ95" s="353"/>
      <c r="AK95" s="353"/>
      <c r="AL95" s="353"/>
      <c r="AM95" s="353"/>
      <c r="AN95" s="353"/>
      <c r="AO95" s="353"/>
      <c r="AP95" s="353"/>
      <c r="AQ95" s="353"/>
      <c r="AR95" s="354"/>
      <c r="AS95" s="352"/>
      <c r="AT95" s="353"/>
      <c r="AU95" s="353"/>
      <c r="AV95" s="353"/>
      <c r="AW95" s="353"/>
      <c r="AX95" s="353"/>
      <c r="AY95" s="353"/>
      <c r="AZ95" s="353"/>
      <c r="BA95" s="353"/>
      <c r="BB95" s="353"/>
      <c r="BC95" s="353"/>
      <c r="BD95" s="353"/>
      <c r="BE95" s="353"/>
      <c r="BF95" s="353"/>
      <c r="BG95" s="353"/>
      <c r="BH95" s="353"/>
      <c r="BI95" s="353"/>
      <c r="BJ95" s="353"/>
      <c r="BK95" s="353"/>
      <c r="BL95" s="353"/>
      <c r="BM95" s="353"/>
      <c r="BN95" s="353"/>
      <c r="BO95" s="353"/>
      <c r="BP95" s="353"/>
      <c r="BQ95" s="353"/>
      <c r="BR95" s="353"/>
      <c r="BS95" s="353"/>
      <c r="BT95" s="353"/>
      <c r="BU95" s="353"/>
      <c r="BV95" s="353"/>
      <c r="BW95" s="353"/>
      <c r="BX95" s="353"/>
      <c r="BY95" s="353"/>
      <c r="BZ95" s="353"/>
      <c r="CA95" s="353"/>
      <c r="CB95" s="353"/>
      <c r="CC95" s="353"/>
      <c r="CD95" s="353"/>
      <c r="CE95" s="353"/>
      <c r="CF95" s="353"/>
      <c r="CG95" s="353"/>
      <c r="CH95" s="353"/>
      <c r="CI95" s="353"/>
      <c r="CJ95" s="353"/>
      <c r="CK95" s="353"/>
      <c r="CL95" s="353"/>
      <c r="CM95" s="353"/>
      <c r="CN95" s="353"/>
      <c r="CO95" s="353"/>
      <c r="CP95" s="353"/>
      <c r="CQ95" s="353"/>
      <c r="CR95" s="353"/>
      <c r="CS95" s="353"/>
      <c r="CT95" s="353"/>
      <c r="CU95" s="353"/>
      <c r="CV95" s="353"/>
      <c r="CW95" s="353"/>
      <c r="CX95" s="353"/>
      <c r="CY95" s="353"/>
      <c r="CZ95" s="353"/>
      <c r="DA95" s="353"/>
      <c r="DB95" s="353"/>
      <c r="DC95" s="353"/>
      <c r="DD95" s="353"/>
      <c r="DE95" s="353"/>
      <c r="DF95" s="353"/>
      <c r="DG95" s="353"/>
      <c r="DH95" s="353"/>
      <c r="DI95" s="353"/>
      <c r="DJ95" s="354"/>
    </row>
    <row r="96" spans="1:114" ht="12.75">
      <c r="A96" s="271" t="str">
        <f>'План УП'!A100</f>
        <v>3Б</v>
      </c>
      <c r="B96" s="55">
        <f>'План УП'!B100</f>
        <v>20</v>
      </c>
      <c r="C96" s="338">
        <f>'План УП'!C100</f>
        <v>0</v>
      </c>
      <c r="D96" s="272">
        <f>'План УП'!D100</f>
        <v>0</v>
      </c>
      <c r="E96" s="273">
        <f>'План УП'!E100</f>
        <v>0</v>
      </c>
      <c r="F96" s="274">
        <f>'План УП'!F100</f>
        <v>0</v>
      </c>
      <c r="G96" s="282">
        <f>'План УП'!G100</f>
        <v>0</v>
      </c>
      <c r="H96" s="281">
        <f>'План УП'!H100</f>
        <v>0</v>
      </c>
      <c r="I96" s="281">
        <f>'План УП'!I100</f>
        <v>0</v>
      </c>
      <c r="J96" s="281">
        <f>'План УП'!J100</f>
        <v>0</v>
      </c>
      <c r="K96" s="281">
        <f>'План УП'!K100</f>
        <v>0</v>
      </c>
      <c r="L96" s="281">
        <f>'План УП'!L100</f>
        <v>0</v>
      </c>
      <c r="M96" s="281"/>
      <c r="N96" s="281"/>
      <c r="O96" s="352"/>
      <c r="P96" s="353"/>
      <c r="Q96" s="353"/>
      <c r="R96" s="353"/>
      <c r="S96" s="353"/>
      <c r="T96" s="353"/>
      <c r="U96" s="353"/>
      <c r="V96" s="353"/>
      <c r="W96" s="353"/>
      <c r="X96" s="353"/>
      <c r="Y96" s="353"/>
      <c r="Z96" s="353"/>
      <c r="AA96" s="353"/>
      <c r="AB96" s="353"/>
      <c r="AC96" s="353"/>
      <c r="AD96" s="353"/>
      <c r="AE96" s="353"/>
      <c r="AF96" s="353"/>
      <c r="AG96" s="353"/>
      <c r="AH96" s="353"/>
      <c r="AI96" s="353"/>
      <c r="AJ96" s="353"/>
      <c r="AK96" s="353"/>
      <c r="AL96" s="353"/>
      <c r="AM96" s="353"/>
      <c r="AN96" s="353"/>
      <c r="AO96" s="353"/>
      <c r="AP96" s="353"/>
      <c r="AQ96" s="353"/>
      <c r="AR96" s="354"/>
      <c r="AS96" s="352"/>
      <c r="AT96" s="353"/>
      <c r="AU96" s="353"/>
      <c r="AV96" s="353"/>
      <c r="AW96" s="353"/>
      <c r="AX96" s="353"/>
      <c r="AY96" s="353"/>
      <c r="AZ96" s="353"/>
      <c r="BA96" s="353"/>
      <c r="BB96" s="353"/>
      <c r="BC96" s="353"/>
      <c r="BD96" s="353"/>
      <c r="BE96" s="353"/>
      <c r="BF96" s="353"/>
      <c r="BG96" s="353"/>
      <c r="BH96" s="353"/>
      <c r="BI96" s="353"/>
      <c r="BJ96" s="353"/>
      <c r="BK96" s="353"/>
      <c r="BL96" s="353"/>
      <c r="BM96" s="353"/>
      <c r="BN96" s="353"/>
      <c r="BO96" s="353"/>
      <c r="BP96" s="353"/>
      <c r="BQ96" s="353"/>
      <c r="BR96" s="353"/>
      <c r="BS96" s="353"/>
      <c r="BT96" s="353"/>
      <c r="BU96" s="353"/>
      <c r="BV96" s="353"/>
      <c r="BW96" s="353"/>
      <c r="BX96" s="353"/>
      <c r="BY96" s="353"/>
      <c r="BZ96" s="353"/>
      <c r="CA96" s="353"/>
      <c r="CB96" s="353"/>
      <c r="CC96" s="353"/>
      <c r="CD96" s="353"/>
      <c r="CE96" s="353"/>
      <c r="CF96" s="353"/>
      <c r="CG96" s="353"/>
      <c r="CH96" s="353"/>
      <c r="CI96" s="353"/>
      <c r="CJ96" s="353"/>
      <c r="CK96" s="353"/>
      <c r="CL96" s="353"/>
      <c r="CM96" s="353"/>
      <c r="CN96" s="353"/>
      <c r="CO96" s="353"/>
      <c r="CP96" s="353"/>
      <c r="CQ96" s="353"/>
      <c r="CR96" s="353"/>
      <c r="CS96" s="353"/>
      <c r="CT96" s="353"/>
      <c r="CU96" s="353"/>
      <c r="CV96" s="353"/>
      <c r="CW96" s="353"/>
      <c r="CX96" s="353"/>
      <c r="CY96" s="353"/>
      <c r="CZ96" s="353"/>
      <c r="DA96" s="353"/>
      <c r="DB96" s="353"/>
      <c r="DC96" s="353"/>
      <c r="DD96" s="353"/>
      <c r="DE96" s="353"/>
      <c r="DF96" s="353"/>
      <c r="DG96" s="353"/>
      <c r="DH96" s="353"/>
      <c r="DI96" s="353"/>
      <c r="DJ96" s="354"/>
    </row>
    <row r="97" spans="1:114" ht="12.75">
      <c r="A97" s="271" t="str">
        <f>'План УП'!A101</f>
        <v>3Б</v>
      </c>
      <c r="B97" s="55">
        <f>'План УП'!B101</f>
        <v>21</v>
      </c>
      <c r="C97" s="338">
        <f>'План УП'!C101</f>
        <v>0</v>
      </c>
      <c r="D97" s="272">
        <f>'План УП'!D101</f>
        <v>0</v>
      </c>
      <c r="E97" s="273">
        <f>'План УП'!E101</f>
        <v>0</v>
      </c>
      <c r="F97" s="274">
        <f>'План УП'!F101</f>
        <v>0</v>
      </c>
      <c r="G97" s="282">
        <f>'План УП'!G101</f>
        <v>0</v>
      </c>
      <c r="H97" s="281">
        <f>'План УП'!H101</f>
        <v>0</v>
      </c>
      <c r="I97" s="281">
        <f>'План УП'!I101</f>
        <v>0</v>
      </c>
      <c r="J97" s="281">
        <f>'План УП'!J101</f>
        <v>0</v>
      </c>
      <c r="K97" s="281">
        <f>'План УП'!K101</f>
        <v>0</v>
      </c>
      <c r="L97" s="281">
        <f>'План УП'!L101</f>
        <v>0</v>
      </c>
      <c r="M97" s="281"/>
      <c r="N97" s="281"/>
      <c r="O97" s="352"/>
      <c r="P97" s="353"/>
      <c r="Q97" s="353"/>
      <c r="R97" s="353"/>
      <c r="S97" s="353"/>
      <c r="T97" s="353"/>
      <c r="U97" s="353"/>
      <c r="V97" s="353"/>
      <c r="W97" s="353"/>
      <c r="X97" s="353"/>
      <c r="Y97" s="353"/>
      <c r="Z97" s="353"/>
      <c r="AA97" s="353"/>
      <c r="AB97" s="353"/>
      <c r="AC97" s="353"/>
      <c r="AD97" s="353"/>
      <c r="AE97" s="353"/>
      <c r="AF97" s="353"/>
      <c r="AG97" s="353"/>
      <c r="AH97" s="353"/>
      <c r="AI97" s="353"/>
      <c r="AJ97" s="353"/>
      <c r="AK97" s="353"/>
      <c r="AL97" s="353"/>
      <c r="AM97" s="353"/>
      <c r="AN97" s="353"/>
      <c r="AO97" s="353"/>
      <c r="AP97" s="353"/>
      <c r="AQ97" s="353"/>
      <c r="AR97" s="354"/>
      <c r="AS97" s="352"/>
      <c r="AT97" s="353"/>
      <c r="AU97" s="353"/>
      <c r="AV97" s="353"/>
      <c r="AW97" s="353"/>
      <c r="AX97" s="353"/>
      <c r="AY97" s="353"/>
      <c r="AZ97" s="353"/>
      <c r="BA97" s="353"/>
      <c r="BB97" s="353"/>
      <c r="BC97" s="353"/>
      <c r="BD97" s="353"/>
      <c r="BE97" s="353"/>
      <c r="BF97" s="353"/>
      <c r="BG97" s="353"/>
      <c r="BH97" s="353"/>
      <c r="BI97" s="353"/>
      <c r="BJ97" s="353"/>
      <c r="BK97" s="353"/>
      <c r="BL97" s="353"/>
      <c r="BM97" s="353"/>
      <c r="BN97" s="353"/>
      <c r="BO97" s="353"/>
      <c r="BP97" s="353"/>
      <c r="BQ97" s="353"/>
      <c r="BR97" s="353"/>
      <c r="BS97" s="353"/>
      <c r="BT97" s="353"/>
      <c r="BU97" s="353"/>
      <c r="BV97" s="353"/>
      <c r="BW97" s="353"/>
      <c r="BX97" s="353"/>
      <c r="BY97" s="353"/>
      <c r="BZ97" s="353"/>
      <c r="CA97" s="353"/>
      <c r="CB97" s="353"/>
      <c r="CC97" s="353"/>
      <c r="CD97" s="353"/>
      <c r="CE97" s="353"/>
      <c r="CF97" s="353"/>
      <c r="CG97" s="353"/>
      <c r="CH97" s="353"/>
      <c r="CI97" s="353"/>
      <c r="CJ97" s="353"/>
      <c r="CK97" s="353"/>
      <c r="CL97" s="353"/>
      <c r="CM97" s="353"/>
      <c r="CN97" s="353"/>
      <c r="CO97" s="353"/>
      <c r="CP97" s="353"/>
      <c r="CQ97" s="353"/>
      <c r="CR97" s="353"/>
      <c r="CS97" s="353"/>
      <c r="CT97" s="353"/>
      <c r="CU97" s="353"/>
      <c r="CV97" s="353"/>
      <c r="CW97" s="353"/>
      <c r="CX97" s="353"/>
      <c r="CY97" s="353"/>
      <c r="CZ97" s="353"/>
      <c r="DA97" s="353"/>
      <c r="DB97" s="353"/>
      <c r="DC97" s="353"/>
      <c r="DD97" s="353"/>
      <c r="DE97" s="353"/>
      <c r="DF97" s="353"/>
      <c r="DG97" s="353"/>
      <c r="DH97" s="353"/>
      <c r="DI97" s="353"/>
      <c r="DJ97" s="354"/>
    </row>
    <row r="98" spans="1:114" ht="12.75">
      <c r="A98" s="271" t="str">
        <f>'План УП'!A102</f>
        <v>3Б</v>
      </c>
      <c r="B98" s="55">
        <f>'План УП'!B102</f>
        <v>22</v>
      </c>
      <c r="C98" s="338">
        <f>'План УП'!C102</f>
        <v>0</v>
      </c>
      <c r="D98" s="272">
        <f>'План УП'!D102</f>
        <v>0</v>
      </c>
      <c r="E98" s="273">
        <f>'План УП'!E102</f>
        <v>0</v>
      </c>
      <c r="F98" s="274">
        <f>'План УП'!F102</f>
        <v>0</v>
      </c>
      <c r="G98" s="282">
        <f>'План УП'!G102</f>
        <v>0</v>
      </c>
      <c r="H98" s="281">
        <f>'План УП'!H102</f>
        <v>0</v>
      </c>
      <c r="I98" s="281">
        <f>'План УП'!I102</f>
        <v>0</v>
      </c>
      <c r="J98" s="281">
        <f>'План УП'!J102</f>
        <v>0</v>
      </c>
      <c r="K98" s="281">
        <f>'План УП'!K102</f>
        <v>0</v>
      </c>
      <c r="L98" s="281">
        <f>'План УП'!L102</f>
        <v>0</v>
      </c>
      <c r="M98" s="281"/>
      <c r="N98" s="281"/>
      <c r="O98" s="352"/>
      <c r="P98" s="353"/>
      <c r="Q98" s="353"/>
      <c r="R98" s="353"/>
      <c r="S98" s="353"/>
      <c r="T98" s="353"/>
      <c r="U98" s="353"/>
      <c r="V98" s="353"/>
      <c r="W98" s="353"/>
      <c r="X98" s="353"/>
      <c r="Y98" s="353"/>
      <c r="Z98" s="353"/>
      <c r="AA98" s="353"/>
      <c r="AB98" s="353"/>
      <c r="AC98" s="353"/>
      <c r="AD98" s="353"/>
      <c r="AE98" s="353"/>
      <c r="AF98" s="353"/>
      <c r="AG98" s="353"/>
      <c r="AH98" s="353"/>
      <c r="AI98" s="353"/>
      <c r="AJ98" s="353"/>
      <c r="AK98" s="353"/>
      <c r="AL98" s="353"/>
      <c r="AM98" s="353"/>
      <c r="AN98" s="353"/>
      <c r="AO98" s="353"/>
      <c r="AP98" s="353"/>
      <c r="AQ98" s="353"/>
      <c r="AR98" s="354"/>
      <c r="AS98" s="352"/>
      <c r="AT98" s="353"/>
      <c r="AU98" s="353"/>
      <c r="AV98" s="353"/>
      <c r="AW98" s="353"/>
      <c r="AX98" s="353"/>
      <c r="AY98" s="353"/>
      <c r="AZ98" s="353"/>
      <c r="BA98" s="353"/>
      <c r="BB98" s="353"/>
      <c r="BC98" s="353"/>
      <c r="BD98" s="353"/>
      <c r="BE98" s="353"/>
      <c r="BF98" s="353"/>
      <c r="BG98" s="353"/>
      <c r="BH98" s="353"/>
      <c r="BI98" s="353"/>
      <c r="BJ98" s="353"/>
      <c r="BK98" s="353"/>
      <c r="BL98" s="353"/>
      <c r="BM98" s="353"/>
      <c r="BN98" s="353"/>
      <c r="BO98" s="353"/>
      <c r="BP98" s="353"/>
      <c r="BQ98" s="353"/>
      <c r="BR98" s="353"/>
      <c r="BS98" s="353"/>
      <c r="BT98" s="353"/>
      <c r="BU98" s="353"/>
      <c r="BV98" s="353"/>
      <c r="BW98" s="353"/>
      <c r="BX98" s="353"/>
      <c r="BY98" s="353"/>
      <c r="BZ98" s="353"/>
      <c r="CA98" s="353"/>
      <c r="CB98" s="353"/>
      <c r="CC98" s="353"/>
      <c r="CD98" s="353"/>
      <c r="CE98" s="353"/>
      <c r="CF98" s="353"/>
      <c r="CG98" s="353"/>
      <c r="CH98" s="353"/>
      <c r="CI98" s="353"/>
      <c r="CJ98" s="353"/>
      <c r="CK98" s="353"/>
      <c r="CL98" s="353"/>
      <c r="CM98" s="353"/>
      <c r="CN98" s="353"/>
      <c r="CO98" s="353"/>
      <c r="CP98" s="353"/>
      <c r="CQ98" s="353"/>
      <c r="CR98" s="353"/>
      <c r="CS98" s="353"/>
      <c r="CT98" s="353"/>
      <c r="CU98" s="353"/>
      <c r="CV98" s="353"/>
      <c r="CW98" s="353"/>
      <c r="CX98" s="353"/>
      <c r="CY98" s="353"/>
      <c r="CZ98" s="353"/>
      <c r="DA98" s="353"/>
      <c r="DB98" s="353"/>
      <c r="DC98" s="353"/>
      <c r="DD98" s="353"/>
      <c r="DE98" s="353"/>
      <c r="DF98" s="353"/>
      <c r="DG98" s="353"/>
      <c r="DH98" s="353"/>
      <c r="DI98" s="353"/>
      <c r="DJ98" s="354"/>
    </row>
    <row r="99" spans="1:114" ht="12.75">
      <c r="A99" s="271" t="str">
        <f>'План УП'!A103</f>
        <v>3Б</v>
      </c>
      <c r="B99" s="55">
        <f>'План УП'!B103</f>
        <v>23</v>
      </c>
      <c r="C99" s="338">
        <f>'План УП'!C103</f>
        <v>0</v>
      </c>
      <c r="D99" s="272">
        <f>'План УП'!D103</f>
        <v>0</v>
      </c>
      <c r="E99" s="273">
        <f>'План УП'!E103</f>
        <v>0</v>
      </c>
      <c r="F99" s="274">
        <f>'План УП'!F103</f>
        <v>0</v>
      </c>
      <c r="G99" s="282">
        <f>'План УП'!G103</f>
        <v>0</v>
      </c>
      <c r="H99" s="281">
        <f>'План УП'!H103</f>
        <v>0</v>
      </c>
      <c r="I99" s="281">
        <f>'План УП'!I103</f>
        <v>0</v>
      </c>
      <c r="J99" s="281">
        <f>'План УП'!J103</f>
        <v>0</v>
      </c>
      <c r="K99" s="281">
        <f>'План УП'!K103</f>
        <v>0</v>
      </c>
      <c r="L99" s="281">
        <f>'План УП'!L103</f>
        <v>0</v>
      </c>
      <c r="M99" s="281"/>
      <c r="N99" s="281"/>
      <c r="O99" s="352"/>
      <c r="P99" s="353"/>
      <c r="Q99" s="353"/>
      <c r="R99" s="353"/>
      <c r="S99" s="353"/>
      <c r="T99" s="353"/>
      <c r="U99" s="353"/>
      <c r="V99" s="353"/>
      <c r="W99" s="353"/>
      <c r="X99" s="353"/>
      <c r="Y99" s="353"/>
      <c r="Z99" s="353"/>
      <c r="AA99" s="353"/>
      <c r="AB99" s="353"/>
      <c r="AC99" s="353"/>
      <c r="AD99" s="353"/>
      <c r="AE99" s="353"/>
      <c r="AF99" s="353"/>
      <c r="AG99" s="353"/>
      <c r="AH99" s="353"/>
      <c r="AI99" s="353"/>
      <c r="AJ99" s="353"/>
      <c r="AK99" s="353"/>
      <c r="AL99" s="353"/>
      <c r="AM99" s="353"/>
      <c r="AN99" s="353"/>
      <c r="AO99" s="353"/>
      <c r="AP99" s="353"/>
      <c r="AQ99" s="353"/>
      <c r="AR99" s="354"/>
      <c r="AS99" s="352"/>
      <c r="AT99" s="353"/>
      <c r="AU99" s="353"/>
      <c r="AV99" s="353"/>
      <c r="AW99" s="353"/>
      <c r="AX99" s="353"/>
      <c r="AY99" s="353"/>
      <c r="AZ99" s="353"/>
      <c r="BA99" s="353"/>
      <c r="BB99" s="353"/>
      <c r="BC99" s="353"/>
      <c r="BD99" s="353"/>
      <c r="BE99" s="353"/>
      <c r="BF99" s="353"/>
      <c r="BG99" s="353"/>
      <c r="BH99" s="353"/>
      <c r="BI99" s="353"/>
      <c r="BJ99" s="353"/>
      <c r="BK99" s="353"/>
      <c r="BL99" s="353"/>
      <c r="BM99" s="353"/>
      <c r="BN99" s="353"/>
      <c r="BO99" s="353"/>
      <c r="BP99" s="353"/>
      <c r="BQ99" s="353"/>
      <c r="BR99" s="353"/>
      <c r="BS99" s="353"/>
      <c r="BT99" s="353"/>
      <c r="BU99" s="353"/>
      <c r="BV99" s="353"/>
      <c r="BW99" s="353"/>
      <c r="BX99" s="353"/>
      <c r="BY99" s="353"/>
      <c r="BZ99" s="353"/>
      <c r="CA99" s="353"/>
      <c r="CB99" s="353"/>
      <c r="CC99" s="353"/>
      <c r="CD99" s="353"/>
      <c r="CE99" s="353"/>
      <c r="CF99" s="353"/>
      <c r="CG99" s="353"/>
      <c r="CH99" s="353"/>
      <c r="CI99" s="353"/>
      <c r="CJ99" s="353"/>
      <c r="CK99" s="353"/>
      <c r="CL99" s="353"/>
      <c r="CM99" s="353"/>
      <c r="CN99" s="353"/>
      <c r="CO99" s="353"/>
      <c r="CP99" s="353"/>
      <c r="CQ99" s="353"/>
      <c r="CR99" s="353"/>
      <c r="CS99" s="353"/>
      <c r="CT99" s="353"/>
      <c r="CU99" s="353"/>
      <c r="CV99" s="353"/>
      <c r="CW99" s="353"/>
      <c r="CX99" s="353"/>
      <c r="CY99" s="353"/>
      <c r="CZ99" s="353"/>
      <c r="DA99" s="353"/>
      <c r="DB99" s="353"/>
      <c r="DC99" s="353"/>
      <c r="DD99" s="353"/>
      <c r="DE99" s="353"/>
      <c r="DF99" s="353"/>
      <c r="DG99" s="353"/>
      <c r="DH99" s="353"/>
      <c r="DI99" s="353"/>
      <c r="DJ99" s="354"/>
    </row>
    <row r="100" spans="1:114" ht="12.75">
      <c r="A100" s="271" t="str">
        <f>'План УП'!A104</f>
        <v>3Б</v>
      </c>
      <c r="B100" s="55">
        <f>'План УП'!B104</f>
        <v>24</v>
      </c>
      <c r="C100" s="338">
        <f>'План УП'!C104</f>
        <v>0</v>
      </c>
      <c r="D100" s="272">
        <f>'План УП'!D104</f>
        <v>0</v>
      </c>
      <c r="E100" s="273">
        <f>'План УП'!E104</f>
        <v>0</v>
      </c>
      <c r="F100" s="274">
        <f>'План УП'!F104</f>
        <v>0</v>
      </c>
      <c r="G100" s="282">
        <f>'План УП'!G104</f>
        <v>0</v>
      </c>
      <c r="H100" s="281">
        <f>'План УП'!H104</f>
        <v>0</v>
      </c>
      <c r="I100" s="281">
        <f>'План УП'!I104</f>
        <v>0</v>
      </c>
      <c r="J100" s="281">
        <f>'План УП'!J104</f>
        <v>0</v>
      </c>
      <c r="K100" s="281">
        <f>'План УП'!K104</f>
        <v>0</v>
      </c>
      <c r="L100" s="281">
        <f>'План УП'!L104</f>
        <v>0</v>
      </c>
      <c r="M100" s="281"/>
      <c r="N100" s="281"/>
      <c r="O100" s="352"/>
      <c r="P100" s="353"/>
      <c r="Q100" s="353"/>
      <c r="R100" s="353"/>
      <c r="S100" s="353"/>
      <c r="T100" s="353"/>
      <c r="U100" s="353"/>
      <c r="V100" s="353"/>
      <c r="W100" s="353"/>
      <c r="X100" s="353"/>
      <c r="Y100" s="353"/>
      <c r="Z100" s="353"/>
      <c r="AA100" s="353"/>
      <c r="AB100" s="353"/>
      <c r="AC100" s="353"/>
      <c r="AD100" s="353"/>
      <c r="AE100" s="353"/>
      <c r="AF100" s="353"/>
      <c r="AG100" s="353"/>
      <c r="AH100" s="353"/>
      <c r="AI100" s="353"/>
      <c r="AJ100" s="353"/>
      <c r="AK100" s="353"/>
      <c r="AL100" s="353"/>
      <c r="AM100" s="353"/>
      <c r="AN100" s="353"/>
      <c r="AO100" s="353"/>
      <c r="AP100" s="353"/>
      <c r="AQ100" s="353"/>
      <c r="AR100" s="354"/>
      <c r="AS100" s="352"/>
      <c r="AT100" s="353"/>
      <c r="AU100" s="353"/>
      <c r="AV100" s="353"/>
      <c r="AW100" s="353"/>
      <c r="AX100" s="353"/>
      <c r="AY100" s="353"/>
      <c r="AZ100" s="353"/>
      <c r="BA100" s="353"/>
      <c r="BB100" s="353"/>
      <c r="BC100" s="353"/>
      <c r="BD100" s="353"/>
      <c r="BE100" s="353"/>
      <c r="BF100" s="353"/>
      <c r="BG100" s="353"/>
      <c r="BH100" s="353"/>
      <c r="BI100" s="353"/>
      <c r="BJ100" s="353"/>
      <c r="BK100" s="353"/>
      <c r="BL100" s="353"/>
      <c r="BM100" s="353"/>
      <c r="BN100" s="353"/>
      <c r="BO100" s="353"/>
      <c r="BP100" s="353"/>
      <c r="BQ100" s="353"/>
      <c r="BR100" s="353"/>
      <c r="BS100" s="353"/>
      <c r="BT100" s="353"/>
      <c r="BU100" s="353"/>
      <c r="BV100" s="353"/>
      <c r="BW100" s="353"/>
      <c r="BX100" s="353"/>
      <c r="BY100" s="353"/>
      <c r="BZ100" s="353"/>
      <c r="CA100" s="353"/>
      <c r="CB100" s="353"/>
      <c r="CC100" s="353"/>
      <c r="CD100" s="353"/>
      <c r="CE100" s="353"/>
      <c r="CF100" s="353"/>
      <c r="CG100" s="353"/>
      <c r="CH100" s="353"/>
      <c r="CI100" s="353"/>
      <c r="CJ100" s="353"/>
      <c r="CK100" s="353"/>
      <c r="CL100" s="353"/>
      <c r="CM100" s="353"/>
      <c r="CN100" s="353"/>
      <c r="CO100" s="353"/>
      <c r="CP100" s="353"/>
      <c r="CQ100" s="353"/>
      <c r="CR100" s="353"/>
      <c r="CS100" s="353"/>
      <c r="CT100" s="353"/>
      <c r="CU100" s="353"/>
      <c r="CV100" s="353"/>
      <c r="CW100" s="353"/>
      <c r="CX100" s="353"/>
      <c r="CY100" s="353"/>
      <c r="CZ100" s="353"/>
      <c r="DA100" s="353"/>
      <c r="DB100" s="353"/>
      <c r="DC100" s="353"/>
      <c r="DD100" s="353"/>
      <c r="DE100" s="353"/>
      <c r="DF100" s="353"/>
      <c r="DG100" s="353"/>
      <c r="DH100" s="353"/>
      <c r="DI100" s="353"/>
      <c r="DJ100" s="354"/>
    </row>
    <row r="101" spans="1:114" ht="12.75">
      <c r="A101" s="271" t="str">
        <f>'План УП'!A105</f>
        <v>3Б</v>
      </c>
      <c r="B101" s="55">
        <f>'План УП'!B105</f>
        <v>25</v>
      </c>
      <c r="C101" s="338">
        <f>'План УП'!C105</f>
        <v>0</v>
      </c>
      <c r="D101" s="272">
        <f>'План УП'!D105</f>
        <v>0</v>
      </c>
      <c r="E101" s="273">
        <f>'План УП'!E105</f>
        <v>0</v>
      </c>
      <c r="F101" s="274">
        <f>'План УП'!F105</f>
        <v>0</v>
      </c>
      <c r="G101" s="282">
        <f>'План УП'!G105</f>
        <v>0</v>
      </c>
      <c r="H101" s="281">
        <f>'План УП'!H105</f>
        <v>0</v>
      </c>
      <c r="I101" s="281">
        <f>'План УП'!I105</f>
        <v>0</v>
      </c>
      <c r="J101" s="281">
        <f>'План УП'!J105</f>
        <v>0</v>
      </c>
      <c r="K101" s="281">
        <f>'План УП'!K105</f>
        <v>0</v>
      </c>
      <c r="L101" s="281">
        <f>'План УП'!L105</f>
        <v>0</v>
      </c>
      <c r="M101" s="281"/>
      <c r="N101" s="281"/>
      <c r="O101" s="352"/>
      <c r="P101" s="353"/>
      <c r="Q101" s="353"/>
      <c r="R101" s="353"/>
      <c r="S101" s="353"/>
      <c r="T101" s="353"/>
      <c r="U101" s="353"/>
      <c r="V101" s="353"/>
      <c r="W101" s="353"/>
      <c r="X101" s="353"/>
      <c r="Y101" s="353"/>
      <c r="Z101" s="353"/>
      <c r="AA101" s="353"/>
      <c r="AB101" s="353"/>
      <c r="AC101" s="353"/>
      <c r="AD101" s="353"/>
      <c r="AE101" s="353"/>
      <c r="AF101" s="353"/>
      <c r="AG101" s="353"/>
      <c r="AH101" s="353"/>
      <c r="AI101" s="353"/>
      <c r="AJ101" s="353"/>
      <c r="AK101" s="353"/>
      <c r="AL101" s="353"/>
      <c r="AM101" s="353"/>
      <c r="AN101" s="353"/>
      <c r="AO101" s="353"/>
      <c r="AP101" s="353"/>
      <c r="AQ101" s="353"/>
      <c r="AR101" s="354"/>
      <c r="AS101" s="352"/>
      <c r="AT101" s="353"/>
      <c r="AU101" s="353"/>
      <c r="AV101" s="353"/>
      <c r="AW101" s="353"/>
      <c r="AX101" s="353"/>
      <c r="AY101" s="353"/>
      <c r="AZ101" s="353"/>
      <c r="BA101" s="353"/>
      <c r="BB101" s="353"/>
      <c r="BC101" s="353"/>
      <c r="BD101" s="353"/>
      <c r="BE101" s="353"/>
      <c r="BF101" s="353"/>
      <c r="BG101" s="353"/>
      <c r="BH101" s="353"/>
      <c r="BI101" s="353"/>
      <c r="BJ101" s="353"/>
      <c r="BK101" s="353"/>
      <c r="BL101" s="353"/>
      <c r="BM101" s="353"/>
      <c r="BN101" s="353"/>
      <c r="BO101" s="353"/>
      <c r="BP101" s="353"/>
      <c r="BQ101" s="353"/>
      <c r="BR101" s="353"/>
      <c r="BS101" s="353"/>
      <c r="BT101" s="353"/>
      <c r="BU101" s="353"/>
      <c r="BV101" s="353"/>
      <c r="BW101" s="353"/>
      <c r="BX101" s="353"/>
      <c r="BY101" s="353"/>
      <c r="BZ101" s="353"/>
      <c r="CA101" s="353"/>
      <c r="CB101" s="353"/>
      <c r="CC101" s="353"/>
      <c r="CD101" s="353"/>
      <c r="CE101" s="353"/>
      <c r="CF101" s="353"/>
      <c r="CG101" s="353"/>
      <c r="CH101" s="353"/>
      <c r="CI101" s="353"/>
      <c r="CJ101" s="353"/>
      <c r="CK101" s="353"/>
      <c r="CL101" s="353"/>
      <c r="CM101" s="353"/>
      <c r="CN101" s="353"/>
      <c r="CO101" s="353"/>
      <c r="CP101" s="353"/>
      <c r="CQ101" s="353"/>
      <c r="CR101" s="353"/>
      <c r="CS101" s="353"/>
      <c r="CT101" s="353"/>
      <c r="CU101" s="353"/>
      <c r="CV101" s="353"/>
      <c r="CW101" s="353"/>
      <c r="CX101" s="353"/>
      <c r="CY101" s="353"/>
      <c r="CZ101" s="353"/>
      <c r="DA101" s="353"/>
      <c r="DB101" s="353"/>
      <c r="DC101" s="353"/>
      <c r="DD101" s="353"/>
      <c r="DE101" s="353"/>
      <c r="DF101" s="353"/>
      <c r="DG101" s="353"/>
      <c r="DH101" s="353"/>
      <c r="DI101" s="353"/>
      <c r="DJ101" s="354"/>
    </row>
    <row r="102" spans="1:114" ht="12.75">
      <c r="A102" s="573" t="str">
        <f>'План УП'!A106</f>
        <v>3.П</v>
      </c>
      <c r="B102" s="500">
        <f>'План УП'!B106</f>
        <v>0</v>
      </c>
      <c r="C102" s="561" t="str">
        <f>'План УП'!C106</f>
        <v>Вариативная часть</v>
      </c>
      <c r="D102" s="562">
        <f>'План УП'!D106</f>
        <v>0</v>
      </c>
      <c r="E102" s="563">
        <f>'План УП'!E106</f>
        <v>0</v>
      </c>
      <c r="F102" s="564">
        <f>'План УП'!F106</f>
        <v>0</v>
      </c>
      <c r="G102" s="565">
        <f>'План УП'!G106</f>
        <v>0</v>
      </c>
      <c r="H102" s="566">
        <f>'План УП'!H106</f>
        <v>0</v>
      </c>
      <c r="I102" s="566">
        <f>'План УП'!I106</f>
        <v>0</v>
      </c>
      <c r="J102" s="566">
        <f>'План УП'!J106</f>
        <v>0</v>
      </c>
      <c r="K102" s="566">
        <f>'План УП'!K106</f>
        <v>0</v>
      </c>
      <c r="L102" s="566">
        <f>'План УП'!L106</f>
        <v>0</v>
      </c>
      <c r="M102" s="566"/>
      <c r="N102" s="566"/>
      <c r="O102" s="574"/>
      <c r="P102" s="575"/>
      <c r="Q102" s="575"/>
      <c r="R102" s="575"/>
      <c r="S102" s="575"/>
      <c r="T102" s="575"/>
      <c r="U102" s="575"/>
      <c r="V102" s="575"/>
      <c r="W102" s="575"/>
      <c r="X102" s="575"/>
      <c r="Y102" s="575"/>
      <c r="Z102" s="575"/>
      <c r="AA102" s="575"/>
      <c r="AB102" s="575"/>
      <c r="AC102" s="575"/>
      <c r="AD102" s="575"/>
      <c r="AE102" s="575"/>
      <c r="AF102" s="575"/>
      <c r="AG102" s="575"/>
      <c r="AH102" s="575"/>
      <c r="AI102" s="575"/>
      <c r="AJ102" s="575"/>
      <c r="AK102" s="575"/>
      <c r="AL102" s="575"/>
      <c r="AM102" s="575"/>
      <c r="AN102" s="575"/>
      <c r="AO102" s="575"/>
      <c r="AP102" s="575"/>
      <c r="AQ102" s="575"/>
      <c r="AR102" s="576"/>
      <c r="AS102" s="577"/>
      <c r="AT102" s="578"/>
      <c r="AU102" s="578"/>
      <c r="AV102" s="578"/>
      <c r="AW102" s="578"/>
      <c r="AX102" s="578"/>
      <c r="AY102" s="578"/>
      <c r="AZ102" s="578"/>
      <c r="BA102" s="578"/>
      <c r="BB102" s="578"/>
      <c r="BC102" s="578"/>
      <c r="BD102" s="578"/>
      <c r="BE102" s="578"/>
      <c r="BF102" s="578"/>
      <c r="BG102" s="578"/>
      <c r="BH102" s="578"/>
      <c r="BI102" s="578"/>
      <c r="BJ102" s="578"/>
      <c r="BK102" s="578"/>
      <c r="BL102" s="578"/>
      <c r="BM102" s="578"/>
      <c r="BN102" s="578"/>
      <c r="BO102" s="578"/>
      <c r="BP102" s="578"/>
      <c r="BQ102" s="578"/>
      <c r="BR102" s="578"/>
      <c r="BS102" s="578"/>
      <c r="BT102" s="578"/>
      <c r="BU102" s="578"/>
      <c r="BV102" s="578"/>
      <c r="BW102" s="578"/>
      <c r="BX102" s="578"/>
      <c r="BY102" s="578"/>
      <c r="BZ102" s="578"/>
      <c r="CA102" s="578"/>
      <c r="CB102" s="578"/>
      <c r="CC102" s="578"/>
      <c r="CD102" s="578"/>
      <c r="CE102" s="578"/>
      <c r="CF102" s="578"/>
      <c r="CG102" s="578"/>
      <c r="CH102" s="578"/>
      <c r="CI102" s="578"/>
      <c r="CJ102" s="578"/>
      <c r="CK102" s="578"/>
      <c r="CL102" s="578"/>
      <c r="CM102" s="578"/>
      <c r="CN102" s="578"/>
      <c r="CO102" s="578"/>
      <c r="CP102" s="578"/>
      <c r="CQ102" s="578"/>
      <c r="CR102" s="578"/>
      <c r="CS102" s="578"/>
      <c r="CT102" s="578"/>
      <c r="CU102" s="578"/>
      <c r="CV102" s="578"/>
      <c r="CW102" s="578"/>
      <c r="CX102" s="578"/>
      <c r="CY102" s="578"/>
      <c r="CZ102" s="578"/>
      <c r="DA102" s="578"/>
      <c r="DB102" s="578"/>
      <c r="DC102" s="578"/>
      <c r="DD102" s="578"/>
      <c r="DE102" s="578"/>
      <c r="DF102" s="578"/>
      <c r="DG102" s="578"/>
      <c r="DH102" s="578"/>
      <c r="DI102" s="578"/>
      <c r="DJ102" s="579"/>
    </row>
    <row r="103" spans="1:114" ht="12.75">
      <c r="A103" s="271" t="str">
        <f>'План УП'!A107</f>
        <v>3В</v>
      </c>
      <c r="B103" s="55">
        <f>'План УП'!B107</f>
        <v>1</v>
      </c>
      <c r="C103" s="338">
        <f>'План УП'!C107</f>
        <v>0</v>
      </c>
      <c r="D103" s="272">
        <f>'План УП'!D107</f>
        <v>0</v>
      </c>
      <c r="E103" s="273">
        <f>'План УП'!E107</f>
        <v>0</v>
      </c>
      <c r="F103" s="274">
        <f>'План УП'!F107</f>
        <v>0</v>
      </c>
      <c r="G103" s="282">
        <f>'План УП'!G107</f>
        <v>0</v>
      </c>
      <c r="H103" s="281">
        <f>'План УП'!H107</f>
        <v>0</v>
      </c>
      <c r="I103" s="281">
        <f>'План УП'!I107</f>
        <v>0</v>
      </c>
      <c r="J103" s="281">
        <f>'План УП'!J107</f>
        <v>0</v>
      </c>
      <c r="K103" s="281">
        <f>'План УП'!K107</f>
        <v>0</v>
      </c>
      <c r="L103" s="281">
        <f>'План УП'!L107</f>
        <v>0</v>
      </c>
      <c r="M103" s="281"/>
      <c r="N103" s="281"/>
      <c r="O103" s="352"/>
      <c r="P103" s="353"/>
      <c r="Q103" s="353"/>
      <c r="R103" s="353"/>
      <c r="S103" s="353"/>
      <c r="T103" s="353"/>
      <c r="U103" s="353"/>
      <c r="V103" s="353"/>
      <c r="W103" s="353"/>
      <c r="X103" s="353"/>
      <c r="Y103" s="353"/>
      <c r="Z103" s="353"/>
      <c r="AA103" s="353"/>
      <c r="AB103" s="353"/>
      <c r="AC103" s="353"/>
      <c r="AD103" s="353"/>
      <c r="AE103" s="353"/>
      <c r="AF103" s="353"/>
      <c r="AG103" s="353"/>
      <c r="AH103" s="353"/>
      <c r="AI103" s="353"/>
      <c r="AJ103" s="353"/>
      <c r="AK103" s="353"/>
      <c r="AL103" s="353"/>
      <c r="AM103" s="353"/>
      <c r="AN103" s="353"/>
      <c r="AO103" s="353"/>
      <c r="AP103" s="353"/>
      <c r="AQ103" s="353"/>
      <c r="AR103" s="354"/>
      <c r="AS103" s="352"/>
      <c r="AT103" s="353"/>
      <c r="AU103" s="353"/>
      <c r="AV103" s="353"/>
      <c r="AW103" s="353"/>
      <c r="AX103" s="353"/>
      <c r="AY103" s="353"/>
      <c r="AZ103" s="353"/>
      <c r="BA103" s="353"/>
      <c r="BB103" s="353"/>
      <c r="BC103" s="353"/>
      <c r="BD103" s="353"/>
      <c r="BE103" s="353"/>
      <c r="BF103" s="353"/>
      <c r="BG103" s="353"/>
      <c r="BH103" s="353"/>
      <c r="BI103" s="353"/>
      <c r="BJ103" s="353"/>
      <c r="BK103" s="353"/>
      <c r="BL103" s="353"/>
      <c r="BM103" s="353"/>
      <c r="BN103" s="353"/>
      <c r="BO103" s="353"/>
      <c r="BP103" s="353"/>
      <c r="BQ103" s="353"/>
      <c r="BR103" s="353"/>
      <c r="BS103" s="353"/>
      <c r="BT103" s="353"/>
      <c r="BU103" s="353"/>
      <c r="BV103" s="353"/>
      <c r="BW103" s="353"/>
      <c r="BX103" s="353"/>
      <c r="BY103" s="353"/>
      <c r="BZ103" s="353"/>
      <c r="CA103" s="353"/>
      <c r="CB103" s="353"/>
      <c r="CC103" s="353"/>
      <c r="CD103" s="353"/>
      <c r="CE103" s="353"/>
      <c r="CF103" s="353"/>
      <c r="CG103" s="353"/>
      <c r="CH103" s="353"/>
      <c r="CI103" s="353"/>
      <c r="CJ103" s="353"/>
      <c r="CK103" s="353"/>
      <c r="CL103" s="353"/>
      <c r="CM103" s="353"/>
      <c r="CN103" s="353"/>
      <c r="CO103" s="353"/>
      <c r="CP103" s="353"/>
      <c r="CQ103" s="353"/>
      <c r="CR103" s="353"/>
      <c r="CS103" s="353"/>
      <c r="CT103" s="353"/>
      <c r="CU103" s="353"/>
      <c r="CV103" s="353"/>
      <c r="CW103" s="353"/>
      <c r="CX103" s="353"/>
      <c r="CY103" s="353"/>
      <c r="CZ103" s="353"/>
      <c r="DA103" s="353"/>
      <c r="DB103" s="353"/>
      <c r="DC103" s="353"/>
      <c r="DD103" s="353"/>
      <c r="DE103" s="353"/>
      <c r="DF103" s="353"/>
      <c r="DG103" s="353"/>
      <c r="DH103" s="353"/>
      <c r="DI103" s="353"/>
      <c r="DJ103" s="354"/>
    </row>
    <row r="104" spans="1:114" ht="12.75">
      <c r="A104" s="271" t="str">
        <f>'План УП'!A108</f>
        <v>3В</v>
      </c>
      <c r="B104" s="55">
        <f>'План УП'!B108</f>
        <v>2</v>
      </c>
      <c r="C104" s="365">
        <f>'План УП'!C108</f>
        <v>0</v>
      </c>
      <c r="D104" s="272">
        <f>'План УП'!D108</f>
        <v>0</v>
      </c>
      <c r="E104" s="273">
        <f>'План УП'!E108</f>
        <v>0</v>
      </c>
      <c r="F104" s="274">
        <f>'План УП'!F108</f>
        <v>0</v>
      </c>
      <c r="G104" s="282">
        <f>'План УП'!G108</f>
        <v>0</v>
      </c>
      <c r="H104" s="281">
        <f>'План УП'!H108</f>
        <v>0</v>
      </c>
      <c r="I104" s="281">
        <f>'План УП'!I108</f>
        <v>0</v>
      </c>
      <c r="J104" s="281">
        <f>'План УП'!J108</f>
        <v>0</v>
      </c>
      <c r="K104" s="281">
        <f>'План УП'!K108</f>
        <v>0</v>
      </c>
      <c r="L104" s="281">
        <f>'План УП'!L108</f>
        <v>0</v>
      </c>
      <c r="M104" s="281"/>
      <c r="N104" s="281"/>
      <c r="O104" s="352"/>
      <c r="P104" s="353"/>
      <c r="Q104" s="353"/>
      <c r="R104" s="353"/>
      <c r="S104" s="353"/>
      <c r="T104" s="353"/>
      <c r="U104" s="353"/>
      <c r="V104" s="353"/>
      <c r="W104" s="353"/>
      <c r="X104" s="353"/>
      <c r="Y104" s="353"/>
      <c r="Z104" s="353"/>
      <c r="AA104" s="353"/>
      <c r="AB104" s="353"/>
      <c r="AC104" s="353"/>
      <c r="AD104" s="353"/>
      <c r="AE104" s="353"/>
      <c r="AF104" s="353"/>
      <c r="AG104" s="353"/>
      <c r="AH104" s="353"/>
      <c r="AI104" s="353"/>
      <c r="AJ104" s="353"/>
      <c r="AK104" s="353"/>
      <c r="AL104" s="353"/>
      <c r="AM104" s="353"/>
      <c r="AN104" s="353"/>
      <c r="AO104" s="353"/>
      <c r="AP104" s="353"/>
      <c r="AQ104" s="353"/>
      <c r="AR104" s="354"/>
      <c r="AS104" s="352"/>
      <c r="AT104" s="353"/>
      <c r="AU104" s="353"/>
      <c r="AV104" s="353"/>
      <c r="AW104" s="353"/>
      <c r="AX104" s="353"/>
      <c r="AY104" s="353"/>
      <c r="AZ104" s="353"/>
      <c r="BA104" s="353"/>
      <c r="BB104" s="353"/>
      <c r="BC104" s="353"/>
      <c r="BD104" s="353"/>
      <c r="BE104" s="353"/>
      <c r="BF104" s="353"/>
      <c r="BG104" s="353"/>
      <c r="BH104" s="353"/>
      <c r="BI104" s="353"/>
      <c r="BJ104" s="353"/>
      <c r="BK104" s="353"/>
      <c r="BL104" s="353"/>
      <c r="BM104" s="353"/>
      <c r="BN104" s="353"/>
      <c r="BO104" s="353"/>
      <c r="BP104" s="353"/>
      <c r="BQ104" s="353"/>
      <c r="BR104" s="353"/>
      <c r="BS104" s="353"/>
      <c r="BT104" s="353"/>
      <c r="BU104" s="353"/>
      <c r="BV104" s="353"/>
      <c r="BW104" s="353"/>
      <c r="BX104" s="353"/>
      <c r="BY104" s="353"/>
      <c r="BZ104" s="353"/>
      <c r="CA104" s="353"/>
      <c r="CB104" s="353"/>
      <c r="CC104" s="353"/>
      <c r="CD104" s="353"/>
      <c r="CE104" s="353"/>
      <c r="CF104" s="353"/>
      <c r="CG104" s="353"/>
      <c r="CH104" s="353"/>
      <c r="CI104" s="353"/>
      <c r="CJ104" s="353"/>
      <c r="CK104" s="353"/>
      <c r="CL104" s="353"/>
      <c r="CM104" s="353"/>
      <c r="CN104" s="353"/>
      <c r="CO104" s="353"/>
      <c r="CP104" s="353"/>
      <c r="CQ104" s="353"/>
      <c r="CR104" s="353"/>
      <c r="CS104" s="353"/>
      <c r="CT104" s="353"/>
      <c r="CU104" s="353"/>
      <c r="CV104" s="353"/>
      <c r="CW104" s="353"/>
      <c r="CX104" s="353"/>
      <c r="CY104" s="353"/>
      <c r="CZ104" s="353"/>
      <c r="DA104" s="353"/>
      <c r="DB104" s="353"/>
      <c r="DC104" s="353"/>
      <c r="DD104" s="353"/>
      <c r="DE104" s="353"/>
      <c r="DF104" s="353"/>
      <c r="DG104" s="353"/>
      <c r="DH104" s="353"/>
      <c r="DI104" s="353"/>
      <c r="DJ104" s="354"/>
    </row>
    <row r="105" spans="1:114" ht="12.75">
      <c r="A105" s="271" t="str">
        <f>'План УП'!A109</f>
        <v>3В</v>
      </c>
      <c r="B105" s="55">
        <f>'План УП'!B109</f>
        <v>3</v>
      </c>
      <c r="C105" s="338">
        <f>'План УП'!C109</f>
        <v>0</v>
      </c>
      <c r="D105" s="272">
        <f>'План УП'!D109</f>
        <v>0</v>
      </c>
      <c r="E105" s="273">
        <f>'План УП'!E109</f>
        <v>0</v>
      </c>
      <c r="F105" s="274">
        <f>'План УП'!F109</f>
        <v>0</v>
      </c>
      <c r="G105" s="282">
        <f>'План УП'!G109</f>
        <v>0</v>
      </c>
      <c r="H105" s="281">
        <f>'План УП'!H109</f>
        <v>0</v>
      </c>
      <c r="I105" s="281">
        <f>'План УП'!I109</f>
        <v>0</v>
      </c>
      <c r="J105" s="281">
        <f>'План УП'!J109</f>
        <v>0</v>
      </c>
      <c r="K105" s="281">
        <f>'План УП'!K109</f>
        <v>0</v>
      </c>
      <c r="L105" s="281">
        <f>'План УП'!L109</f>
        <v>0</v>
      </c>
      <c r="M105" s="281"/>
      <c r="N105" s="281"/>
      <c r="O105" s="352"/>
      <c r="P105" s="353"/>
      <c r="Q105" s="353"/>
      <c r="R105" s="353"/>
      <c r="S105" s="353"/>
      <c r="T105" s="353"/>
      <c r="U105" s="353"/>
      <c r="V105" s="353"/>
      <c r="W105" s="353"/>
      <c r="X105" s="353"/>
      <c r="Y105" s="353"/>
      <c r="Z105" s="353"/>
      <c r="AA105" s="353"/>
      <c r="AB105" s="353"/>
      <c r="AC105" s="353"/>
      <c r="AD105" s="353"/>
      <c r="AE105" s="353"/>
      <c r="AF105" s="353"/>
      <c r="AG105" s="353"/>
      <c r="AH105" s="353"/>
      <c r="AI105" s="353"/>
      <c r="AJ105" s="353"/>
      <c r="AK105" s="353"/>
      <c r="AL105" s="353"/>
      <c r="AM105" s="353"/>
      <c r="AN105" s="353"/>
      <c r="AO105" s="353"/>
      <c r="AP105" s="353"/>
      <c r="AQ105" s="353"/>
      <c r="AR105" s="354"/>
      <c r="AS105" s="352"/>
      <c r="AT105" s="353"/>
      <c r="AU105" s="353"/>
      <c r="AV105" s="353"/>
      <c r="AW105" s="353"/>
      <c r="AX105" s="353"/>
      <c r="AY105" s="353"/>
      <c r="AZ105" s="353"/>
      <c r="BA105" s="353"/>
      <c r="BB105" s="353"/>
      <c r="BC105" s="353"/>
      <c r="BD105" s="353"/>
      <c r="BE105" s="353"/>
      <c r="BF105" s="353"/>
      <c r="BG105" s="353"/>
      <c r="BH105" s="353"/>
      <c r="BI105" s="353"/>
      <c r="BJ105" s="353"/>
      <c r="BK105" s="353"/>
      <c r="BL105" s="353"/>
      <c r="BM105" s="353"/>
      <c r="BN105" s="353"/>
      <c r="BO105" s="353"/>
      <c r="BP105" s="353"/>
      <c r="BQ105" s="353"/>
      <c r="BR105" s="353"/>
      <c r="BS105" s="353"/>
      <c r="BT105" s="353"/>
      <c r="BU105" s="353"/>
      <c r="BV105" s="353"/>
      <c r="BW105" s="353"/>
      <c r="BX105" s="353"/>
      <c r="BY105" s="353"/>
      <c r="BZ105" s="353"/>
      <c r="CA105" s="353"/>
      <c r="CB105" s="353"/>
      <c r="CC105" s="353"/>
      <c r="CD105" s="353"/>
      <c r="CE105" s="353"/>
      <c r="CF105" s="353"/>
      <c r="CG105" s="353"/>
      <c r="CH105" s="353"/>
      <c r="CI105" s="353"/>
      <c r="CJ105" s="353"/>
      <c r="CK105" s="353"/>
      <c r="CL105" s="353"/>
      <c r="CM105" s="353"/>
      <c r="CN105" s="353"/>
      <c r="CO105" s="353"/>
      <c r="CP105" s="353"/>
      <c r="CQ105" s="353"/>
      <c r="CR105" s="353"/>
      <c r="CS105" s="353"/>
      <c r="CT105" s="353"/>
      <c r="CU105" s="353"/>
      <c r="CV105" s="353"/>
      <c r="CW105" s="353"/>
      <c r="CX105" s="353"/>
      <c r="CY105" s="353"/>
      <c r="CZ105" s="353"/>
      <c r="DA105" s="353"/>
      <c r="DB105" s="353"/>
      <c r="DC105" s="353"/>
      <c r="DD105" s="353"/>
      <c r="DE105" s="353"/>
      <c r="DF105" s="353"/>
      <c r="DG105" s="353"/>
      <c r="DH105" s="353"/>
      <c r="DI105" s="353"/>
      <c r="DJ105" s="354"/>
    </row>
    <row r="106" spans="1:114" ht="12.75">
      <c r="A106" s="271" t="str">
        <f>'План УП'!A110</f>
        <v>3В</v>
      </c>
      <c r="B106" s="55">
        <f>'План УП'!B110</f>
        <v>4</v>
      </c>
      <c r="C106" s="338">
        <f>'План УП'!C110</f>
        <v>0</v>
      </c>
      <c r="D106" s="272">
        <f>'План УП'!D110</f>
        <v>0</v>
      </c>
      <c r="E106" s="273">
        <f>'План УП'!E110</f>
        <v>0</v>
      </c>
      <c r="F106" s="274">
        <f>'План УП'!F110</f>
        <v>0</v>
      </c>
      <c r="G106" s="282">
        <f>'План УП'!G110</f>
        <v>0</v>
      </c>
      <c r="H106" s="281">
        <f>'План УП'!H110</f>
        <v>0</v>
      </c>
      <c r="I106" s="281">
        <f>'План УП'!I110</f>
        <v>0</v>
      </c>
      <c r="J106" s="281">
        <f>'План УП'!J110</f>
        <v>0</v>
      </c>
      <c r="K106" s="281">
        <f>'План УП'!K110</f>
        <v>0</v>
      </c>
      <c r="L106" s="281">
        <f>'План УП'!L110</f>
        <v>0</v>
      </c>
      <c r="M106" s="281"/>
      <c r="N106" s="281"/>
      <c r="O106" s="352"/>
      <c r="P106" s="353"/>
      <c r="Q106" s="353"/>
      <c r="R106" s="353"/>
      <c r="S106" s="353"/>
      <c r="T106" s="353"/>
      <c r="U106" s="353"/>
      <c r="V106" s="353"/>
      <c r="W106" s="353"/>
      <c r="X106" s="353"/>
      <c r="Y106" s="353"/>
      <c r="Z106" s="353"/>
      <c r="AA106" s="353"/>
      <c r="AB106" s="353"/>
      <c r="AC106" s="353"/>
      <c r="AD106" s="353"/>
      <c r="AE106" s="353"/>
      <c r="AF106" s="353"/>
      <c r="AG106" s="353"/>
      <c r="AH106" s="353"/>
      <c r="AI106" s="353"/>
      <c r="AJ106" s="353"/>
      <c r="AK106" s="353"/>
      <c r="AL106" s="353"/>
      <c r="AM106" s="353"/>
      <c r="AN106" s="353"/>
      <c r="AO106" s="353"/>
      <c r="AP106" s="353"/>
      <c r="AQ106" s="353"/>
      <c r="AR106" s="354"/>
      <c r="AS106" s="352"/>
      <c r="AT106" s="353"/>
      <c r="AU106" s="353"/>
      <c r="AV106" s="353"/>
      <c r="AW106" s="353"/>
      <c r="AX106" s="353"/>
      <c r="AY106" s="353"/>
      <c r="AZ106" s="353"/>
      <c r="BA106" s="353"/>
      <c r="BB106" s="353"/>
      <c r="BC106" s="353"/>
      <c r="BD106" s="353"/>
      <c r="BE106" s="353"/>
      <c r="BF106" s="353"/>
      <c r="BG106" s="353"/>
      <c r="BH106" s="353"/>
      <c r="BI106" s="353"/>
      <c r="BJ106" s="353"/>
      <c r="BK106" s="353"/>
      <c r="BL106" s="353"/>
      <c r="BM106" s="353"/>
      <c r="BN106" s="353"/>
      <c r="BO106" s="353"/>
      <c r="BP106" s="353"/>
      <c r="BQ106" s="353"/>
      <c r="BR106" s="353"/>
      <c r="BS106" s="353"/>
      <c r="BT106" s="353"/>
      <c r="BU106" s="353"/>
      <c r="BV106" s="353"/>
      <c r="BW106" s="353"/>
      <c r="BX106" s="353"/>
      <c r="BY106" s="353"/>
      <c r="BZ106" s="353"/>
      <c r="CA106" s="353"/>
      <c r="CB106" s="353"/>
      <c r="CC106" s="353"/>
      <c r="CD106" s="353"/>
      <c r="CE106" s="353"/>
      <c r="CF106" s="353"/>
      <c r="CG106" s="353"/>
      <c r="CH106" s="353"/>
      <c r="CI106" s="353"/>
      <c r="CJ106" s="353"/>
      <c r="CK106" s="353"/>
      <c r="CL106" s="353"/>
      <c r="CM106" s="353"/>
      <c r="CN106" s="353"/>
      <c r="CO106" s="353"/>
      <c r="CP106" s="353"/>
      <c r="CQ106" s="353"/>
      <c r="CR106" s="353"/>
      <c r="CS106" s="353"/>
      <c r="CT106" s="353"/>
      <c r="CU106" s="353"/>
      <c r="CV106" s="353"/>
      <c r="CW106" s="353"/>
      <c r="CX106" s="353"/>
      <c r="CY106" s="353"/>
      <c r="CZ106" s="353"/>
      <c r="DA106" s="353"/>
      <c r="DB106" s="353"/>
      <c r="DC106" s="353"/>
      <c r="DD106" s="353"/>
      <c r="DE106" s="353"/>
      <c r="DF106" s="353"/>
      <c r="DG106" s="353"/>
      <c r="DH106" s="353"/>
      <c r="DI106" s="353"/>
      <c r="DJ106" s="354"/>
    </row>
    <row r="107" spans="1:114" ht="12.75">
      <c r="A107" s="271" t="str">
        <f>'План УП'!A111</f>
        <v>3В</v>
      </c>
      <c r="B107" s="55">
        <f>'План УП'!B111</f>
        <v>5</v>
      </c>
      <c r="C107" s="390">
        <f>'План УП'!C111</f>
        <v>0</v>
      </c>
      <c r="D107" s="272">
        <f>'План УП'!D111</f>
        <v>0</v>
      </c>
      <c r="E107" s="273">
        <f>'План УП'!E111</f>
        <v>0</v>
      </c>
      <c r="F107" s="274">
        <f>'План УП'!F111</f>
        <v>0</v>
      </c>
      <c r="G107" s="282">
        <f>'План УП'!G111</f>
        <v>0</v>
      </c>
      <c r="H107" s="281">
        <f>'План УП'!H111</f>
        <v>0</v>
      </c>
      <c r="I107" s="281">
        <f>'План УП'!I111</f>
        <v>0</v>
      </c>
      <c r="J107" s="281">
        <f>'План УП'!J111</f>
        <v>0</v>
      </c>
      <c r="K107" s="281">
        <f>'План УП'!K111</f>
        <v>0</v>
      </c>
      <c r="L107" s="281">
        <f>'План УП'!L111</f>
        <v>0</v>
      </c>
      <c r="M107" s="281"/>
      <c r="N107" s="281"/>
      <c r="O107" s="352"/>
      <c r="P107" s="353"/>
      <c r="Q107" s="353"/>
      <c r="R107" s="353"/>
      <c r="S107" s="353"/>
      <c r="T107" s="353"/>
      <c r="U107" s="353"/>
      <c r="V107" s="353"/>
      <c r="W107" s="353"/>
      <c r="X107" s="353"/>
      <c r="Y107" s="353"/>
      <c r="Z107" s="353"/>
      <c r="AA107" s="353"/>
      <c r="AB107" s="353"/>
      <c r="AC107" s="353"/>
      <c r="AD107" s="353"/>
      <c r="AE107" s="353"/>
      <c r="AF107" s="353"/>
      <c r="AG107" s="353"/>
      <c r="AH107" s="353"/>
      <c r="AI107" s="353"/>
      <c r="AJ107" s="353"/>
      <c r="AK107" s="353"/>
      <c r="AL107" s="353"/>
      <c r="AM107" s="353"/>
      <c r="AN107" s="353"/>
      <c r="AO107" s="353"/>
      <c r="AP107" s="353"/>
      <c r="AQ107" s="353"/>
      <c r="AR107" s="354"/>
      <c r="AS107" s="352"/>
      <c r="AT107" s="353"/>
      <c r="AU107" s="353"/>
      <c r="AV107" s="353"/>
      <c r="AW107" s="353"/>
      <c r="AX107" s="353"/>
      <c r="AY107" s="353"/>
      <c r="AZ107" s="353"/>
      <c r="BA107" s="353"/>
      <c r="BB107" s="353"/>
      <c r="BC107" s="353"/>
      <c r="BD107" s="353"/>
      <c r="BE107" s="353"/>
      <c r="BF107" s="353"/>
      <c r="BG107" s="353"/>
      <c r="BH107" s="353"/>
      <c r="BI107" s="353"/>
      <c r="BJ107" s="353"/>
      <c r="BK107" s="353"/>
      <c r="BL107" s="353"/>
      <c r="BM107" s="353"/>
      <c r="BN107" s="353"/>
      <c r="BO107" s="353"/>
      <c r="BP107" s="353"/>
      <c r="BQ107" s="353"/>
      <c r="BR107" s="353"/>
      <c r="BS107" s="353"/>
      <c r="BT107" s="353"/>
      <c r="BU107" s="353"/>
      <c r="BV107" s="353"/>
      <c r="BW107" s="353"/>
      <c r="BX107" s="353"/>
      <c r="BY107" s="353"/>
      <c r="BZ107" s="353"/>
      <c r="CA107" s="353"/>
      <c r="CB107" s="353"/>
      <c r="CC107" s="353"/>
      <c r="CD107" s="353"/>
      <c r="CE107" s="353"/>
      <c r="CF107" s="353"/>
      <c r="CG107" s="353"/>
      <c r="CH107" s="353"/>
      <c r="CI107" s="353"/>
      <c r="CJ107" s="353"/>
      <c r="CK107" s="353"/>
      <c r="CL107" s="353"/>
      <c r="CM107" s="353"/>
      <c r="CN107" s="353"/>
      <c r="CO107" s="353"/>
      <c r="CP107" s="353"/>
      <c r="CQ107" s="353"/>
      <c r="CR107" s="353"/>
      <c r="CS107" s="353"/>
      <c r="CT107" s="353"/>
      <c r="CU107" s="353"/>
      <c r="CV107" s="353"/>
      <c r="CW107" s="353"/>
      <c r="CX107" s="353"/>
      <c r="CY107" s="353"/>
      <c r="CZ107" s="353"/>
      <c r="DA107" s="353"/>
      <c r="DB107" s="353"/>
      <c r="DC107" s="353"/>
      <c r="DD107" s="353"/>
      <c r="DE107" s="353"/>
      <c r="DF107" s="353"/>
      <c r="DG107" s="353"/>
      <c r="DH107" s="353"/>
      <c r="DI107" s="353"/>
      <c r="DJ107" s="354"/>
    </row>
    <row r="108" spans="1:114" ht="12.75">
      <c r="A108" s="271" t="str">
        <f>'План УП'!A112</f>
        <v>3В</v>
      </c>
      <c r="B108" s="55">
        <f>'План УП'!B112</f>
        <v>6</v>
      </c>
      <c r="C108" s="390">
        <f>'План УП'!C112</f>
        <v>0</v>
      </c>
      <c r="D108" s="272">
        <f>'План УП'!D112</f>
        <v>0</v>
      </c>
      <c r="E108" s="273">
        <f>'План УП'!E112</f>
        <v>0</v>
      </c>
      <c r="F108" s="274">
        <f>'План УП'!F112</f>
        <v>0</v>
      </c>
      <c r="G108" s="282">
        <f>'План УП'!G112</f>
        <v>0</v>
      </c>
      <c r="H108" s="281">
        <f>'План УП'!H112</f>
        <v>0</v>
      </c>
      <c r="I108" s="281">
        <f>'План УП'!I112</f>
        <v>0</v>
      </c>
      <c r="J108" s="281">
        <f>'План УП'!J112</f>
        <v>0</v>
      </c>
      <c r="K108" s="281">
        <f>'План УП'!K112</f>
        <v>0</v>
      </c>
      <c r="L108" s="281">
        <f>'План УП'!L112</f>
        <v>0</v>
      </c>
      <c r="M108" s="281"/>
      <c r="N108" s="281"/>
      <c r="O108" s="352"/>
      <c r="P108" s="353"/>
      <c r="Q108" s="353"/>
      <c r="R108" s="353"/>
      <c r="S108" s="353"/>
      <c r="T108" s="353"/>
      <c r="U108" s="353"/>
      <c r="V108" s="353"/>
      <c r="W108" s="353"/>
      <c r="X108" s="353"/>
      <c r="Y108" s="353"/>
      <c r="Z108" s="353"/>
      <c r="AA108" s="353"/>
      <c r="AB108" s="353"/>
      <c r="AC108" s="353"/>
      <c r="AD108" s="353"/>
      <c r="AE108" s="353"/>
      <c r="AF108" s="353"/>
      <c r="AG108" s="353"/>
      <c r="AH108" s="353"/>
      <c r="AI108" s="353"/>
      <c r="AJ108" s="353"/>
      <c r="AK108" s="353"/>
      <c r="AL108" s="353"/>
      <c r="AM108" s="353"/>
      <c r="AN108" s="353"/>
      <c r="AO108" s="353"/>
      <c r="AP108" s="353"/>
      <c r="AQ108" s="353"/>
      <c r="AR108" s="354"/>
      <c r="AS108" s="352"/>
      <c r="AT108" s="353"/>
      <c r="AU108" s="353"/>
      <c r="AV108" s="353"/>
      <c r="AW108" s="353"/>
      <c r="AX108" s="353"/>
      <c r="AY108" s="353"/>
      <c r="AZ108" s="353"/>
      <c r="BA108" s="353"/>
      <c r="BB108" s="353"/>
      <c r="BC108" s="353"/>
      <c r="BD108" s="353"/>
      <c r="BE108" s="353"/>
      <c r="BF108" s="353"/>
      <c r="BG108" s="353"/>
      <c r="BH108" s="353"/>
      <c r="BI108" s="353"/>
      <c r="BJ108" s="353"/>
      <c r="BK108" s="353"/>
      <c r="BL108" s="353"/>
      <c r="BM108" s="353"/>
      <c r="BN108" s="353"/>
      <c r="BO108" s="353"/>
      <c r="BP108" s="353"/>
      <c r="BQ108" s="353"/>
      <c r="BR108" s="353"/>
      <c r="BS108" s="353"/>
      <c r="BT108" s="353"/>
      <c r="BU108" s="353"/>
      <c r="BV108" s="353"/>
      <c r="BW108" s="353"/>
      <c r="BX108" s="353"/>
      <c r="BY108" s="353"/>
      <c r="BZ108" s="353"/>
      <c r="CA108" s="353"/>
      <c r="CB108" s="353"/>
      <c r="CC108" s="353"/>
      <c r="CD108" s="353"/>
      <c r="CE108" s="353"/>
      <c r="CF108" s="353"/>
      <c r="CG108" s="353"/>
      <c r="CH108" s="353"/>
      <c r="CI108" s="353"/>
      <c r="CJ108" s="353"/>
      <c r="CK108" s="353"/>
      <c r="CL108" s="353"/>
      <c r="CM108" s="353"/>
      <c r="CN108" s="353"/>
      <c r="CO108" s="353"/>
      <c r="CP108" s="353"/>
      <c r="CQ108" s="353"/>
      <c r="CR108" s="353"/>
      <c r="CS108" s="353"/>
      <c r="CT108" s="353"/>
      <c r="CU108" s="353"/>
      <c r="CV108" s="353"/>
      <c r="CW108" s="353"/>
      <c r="CX108" s="353"/>
      <c r="CY108" s="353"/>
      <c r="CZ108" s="353"/>
      <c r="DA108" s="353"/>
      <c r="DB108" s="353"/>
      <c r="DC108" s="353"/>
      <c r="DD108" s="353"/>
      <c r="DE108" s="353"/>
      <c r="DF108" s="353"/>
      <c r="DG108" s="353"/>
      <c r="DH108" s="353"/>
      <c r="DI108" s="353"/>
      <c r="DJ108" s="354"/>
    </row>
    <row r="109" spans="1:114" ht="12.75">
      <c r="A109" s="271" t="str">
        <f>'План УП'!A113</f>
        <v>3В</v>
      </c>
      <c r="B109" s="55">
        <f>'План УП'!B113</f>
        <v>7</v>
      </c>
      <c r="C109" s="390">
        <f>'План УП'!C113</f>
        <v>0</v>
      </c>
      <c r="D109" s="272">
        <f>'План УП'!D113</f>
        <v>0</v>
      </c>
      <c r="E109" s="273">
        <f>'План УП'!E113</f>
        <v>0</v>
      </c>
      <c r="F109" s="274">
        <f>'План УП'!F113</f>
        <v>0</v>
      </c>
      <c r="G109" s="282">
        <f>'План УП'!G113</f>
        <v>0</v>
      </c>
      <c r="H109" s="281">
        <f>'План УП'!H113</f>
        <v>0</v>
      </c>
      <c r="I109" s="281">
        <f>'План УП'!I113</f>
        <v>0</v>
      </c>
      <c r="J109" s="281">
        <f>'План УП'!J113</f>
        <v>0</v>
      </c>
      <c r="K109" s="281">
        <f>'План УП'!K113</f>
        <v>0</v>
      </c>
      <c r="L109" s="281">
        <f>'План УП'!L113</f>
        <v>0</v>
      </c>
      <c r="M109" s="281"/>
      <c r="N109" s="281"/>
      <c r="O109" s="352"/>
      <c r="P109" s="353"/>
      <c r="Q109" s="353"/>
      <c r="R109" s="353"/>
      <c r="S109" s="353"/>
      <c r="T109" s="353"/>
      <c r="U109" s="353"/>
      <c r="V109" s="353"/>
      <c r="W109" s="353"/>
      <c r="X109" s="353"/>
      <c r="Y109" s="353"/>
      <c r="Z109" s="353"/>
      <c r="AA109" s="353"/>
      <c r="AB109" s="353"/>
      <c r="AC109" s="353"/>
      <c r="AD109" s="353"/>
      <c r="AE109" s="353"/>
      <c r="AF109" s="353"/>
      <c r="AG109" s="353"/>
      <c r="AH109" s="353"/>
      <c r="AI109" s="353"/>
      <c r="AJ109" s="353"/>
      <c r="AK109" s="353"/>
      <c r="AL109" s="353"/>
      <c r="AM109" s="353"/>
      <c r="AN109" s="353"/>
      <c r="AO109" s="353"/>
      <c r="AP109" s="353"/>
      <c r="AQ109" s="353"/>
      <c r="AR109" s="354"/>
      <c r="AS109" s="352"/>
      <c r="AT109" s="353"/>
      <c r="AU109" s="353"/>
      <c r="AV109" s="353"/>
      <c r="AW109" s="353"/>
      <c r="AX109" s="353"/>
      <c r="AY109" s="353"/>
      <c r="AZ109" s="353"/>
      <c r="BA109" s="353"/>
      <c r="BB109" s="353"/>
      <c r="BC109" s="353"/>
      <c r="BD109" s="353"/>
      <c r="BE109" s="353"/>
      <c r="BF109" s="353"/>
      <c r="BG109" s="353"/>
      <c r="BH109" s="353"/>
      <c r="BI109" s="353"/>
      <c r="BJ109" s="353"/>
      <c r="BK109" s="353"/>
      <c r="BL109" s="353"/>
      <c r="BM109" s="353"/>
      <c r="BN109" s="353"/>
      <c r="BO109" s="353"/>
      <c r="BP109" s="353"/>
      <c r="BQ109" s="353"/>
      <c r="BR109" s="353"/>
      <c r="BS109" s="353"/>
      <c r="BT109" s="353"/>
      <c r="BU109" s="353"/>
      <c r="BV109" s="353"/>
      <c r="BW109" s="353"/>
      <c r="BX109" s="353"/>
      <c r="BY109" s="353"/>
      <c r="BZ109" s="353"/>
      <c r="CA109" s="353"/>
      <c r="CB109" s="353"/>
      <c r="CC109" s="353"/>
      <c r="CD109" s="353"/>
      <c r="CE109" s="353"/>
      <c r="CF109" s="353"/>
      <c r="CG109" s="353"/>
      <c r="CH109" s="353"/>
      <c r="CI109" s="353"/>
      <c r="CJ109" s="353"/>
      <c r="CK109" s="353"/>
      <c r="CL109" s="353"/>
      <c r="CM109" s="353"/>
      <c r="CN109" s="353"/>
      <c r="CO109" s="353"/>
      <c r="CP109" s="353"/>
      <c r="CQ109" s="353"/>
      <c r="CR109" s="353"/>
      <c r="CS109" s="353"/>
      <c r="CT109" s="353"/>
      <c r="CU109" s="353"/>
      <c r="CV109" s="353"/>
      <c r="CW109" s="353"/>
      <c r="CX109" s="353"/>
      <c r="CY109" s="353"/>
      <c r="CZ109" s="353"/>
      <c r="DA109" s="353"/>
      <c r="DB109" s="353"/>
      <c r="DC109" s="353"/>
      <c r="DD109" s="353"/>
      <c r="DE109" s="353"/>
      <c r="DF109" s="353"/>
      <c r="DG109" s="353"/>
      <c r="DH109" s="353"/>
      <c r="DI109" s="353"/>
      <c r="DJ109" s="354"/>
    </row>
    <row r="110" spans="1:114" ht="12.75">
      <c r="A110" s="271" t="str">
        <f>'План УП'!A114</f>
        <v>3В</v>
      </c>
      <c r="B110" s="55">
        <f>'План УП'!B114</f>
        <v>8</v>
      </c>
      <c r="C110" s="390">
        <f>'План УП'!C114</f>
        <v>0</v>
      </c>
      <c r="D110" s="272">
        <f>'План УП'!D114</f>
        <v>0</v>
      </c>
      <c r="E110" s="273">
        <f>'План УП'!E114</f>
        <v>0</v>
      </c>
      <c r="F110" s="274">
        <f>'План УП'!F114</f>
        <v>0</v>
      </c>
      <c r="G110" s="282">
        <f>'План УП'!G114</f>
        <v>0</v>
      </c>
      <c r="H110" s="281">
        <f>'План УП'!H114</f>
        <v>0</v>
      </c>
      <c r="I110" s="281">
        <f>'План УП'!I114</f>
        <v>0</v>
      </c>
      <c r="J110" s="281">
        <f>'План УП'!J114</f>
        <v>0</v>
      </c>
      <c r="K110" s="281">
        <f>'План УП'!K114</f>
        <v>0</v>
      </c>
      <c r="L110" s="281">
        <f>'План УП'!L114</f>
        <v>0</v>
      </c>
      <c r="M110" s="281"/>
      <c r="N110" s="281"/>
      <c r="O110" s="352"/>
      <c r="P110" s="353"/>
      <c r="Q110" s="353"/>
      <c r="R110" s="353"/>
      <c r="S110" s="353"/>
      <c r="T110" s="353"/>
      <c r="U110" s="353"/>
      <c r="V110" s="353"/>
      <c r="W110" s="353"/>
      <c r="X110" s="353"/>
      <c r="Y110" s="353"/>
      <c r="Z110" s="353"/>
      <c r="AA110" s="353"/>
      <c r="AB110" s="353"/>
      <c r="AC110" s="353"/>
      <c r="AD110" s="353"/>
      <c r="AE110" s="353"/>
      <c r="AF110" s="353"/>
      <c r="AG110" s="353"/>
      <c r="AH110" s="353"/>
      <c r="AI110" s="353"/>
      <c r="AJ110" s="353"/>
      <c r="AK110" s="353"/>
      <c r="AL110" s="353"/>
      <c r="AM110" s="353">
        <v>0</v>
      </c>
      <c r="AN110" s="353"/>
      <c r="AO110" s="353"/>
      <c r="AP110" s="353"/>
      <c r="AQ110" s="353"/>
      <c r="AR110" s="354"/>
      <c r="AS110" s="352"/>
      <c r="AT110" s="353"/>
      <c r="AU110" s="353"/>
      <c r="AV110" s="353"/>
      <c r="AW110" s="353"/>
      <c r="AX110" s="353"/>
      <c r="AY110" s="353"/>
      <c r="AZ110" s="353"/>
      <c r="BA110" s="353"/>
      <c r="BB110" s="353"/>
      <c r="BC110" s="353"/>
      <c r="BD110" s="353"/>
      <c r="BE110" s="353"/>
      <c r="BF110" s="353"/>
      <c r="BG110" s="353"/>
      <c r="BH110" s="353"/>
      <c r="BI110" s="353"/>
      <c r="BJ110" s="353"/>
      <c r="BK110" s="353"/>
      <c r="BL110" s="353"/>
      <c r="BM110" s="353"/>
      <c r="BN110" s="353"/>
      <c r="BO110" s="353"/>
      <c r="BP110" s="353"/>
      <c r="BQ110" s="353"/>
      <c r="BR110" s="353"/>
      <c r="BS110" s="353"/>
      <c r="BT110" s="353"/>
      <c r="BU110" s="353"/>
      <c r="BV110" s="353"/>
      <c r="BW110" s="353"/>
      <c r="BX110" s="353"/>
      <c r="BY110" s="353"/>
      <c r="BZ110" s="353"/>
      <c r="CA110" s="353"/>
      <c r="CB110" s="353"/>
      <c r="CC110" s="353"/>
      <c r="CD110" s="353"/>
      <c r="CE110" s="353"/>
      <c r="CF110" s="353"/>
      <c r="CG110" s="353"/>
      <c r="CH110" s="353"/>
      <c r="CI110" s="353"/>
      <c r="CJ110" s="353"/>
      <c r="CK110" s="353"/>
      <c r="CL110" s="353"/>
      <c r="CM110" s="353"/>
      <c r="CN110" s="353"/>
      <c r="CO110" s="353"/>
      <c r="CP110" s="353"/>
      <c r="CQ110" s="353"/>
      <c r="CR110" s="353"/>
      <c r="CS110" s="353"/>
      <c r="CT110" s="353"/>
      <c r="CU110" s="353"/>
      <c r="CV110" s="353"/>
      <c r="CW110" s="353"/>
      <c r="CX110" s="353"/>
      <c r="CY110" s="353"/>
      <c r="CZ110" s="353"/>
      <c r="DA110" s="353"/>
      <c r="DB110" s="353"/>
      <c r="DC110" s="353"/>
      <c r="DD110" s="353"/>
      <c r="DE110" s="353"/>
      <c r="DF110" s="353"/>
      <c r="DG110" s="353"/>
      <c r="DH110" s="353"/>
      <c r="DI110" s="353"/>
      <c r="DJ110" s="354"/>
    </row>
    <row r="111" spans="1:114" ht="12.75">
      <c r="A111" s="271" t="str">
        <f>'План УП'!A115</f>
        <v>3В</v>
      </c>
      <c r="B111" s="55">
        <f>'План УП'!B115</f>
        <v>9</v>
      </c>
      <c r="C111" s="390">
        <f>'План УП'!C115</f>
        <v>0</v>
      </c>
      <c r="D111" s="272">
        <f>'План УП'!D115</f>
        <v>0</v>
      </c>
      <c r="E111" s="273">
        <f>'План УП'!E115</f>
        <v>0</v>
      </c>
      <c r="F111" s="274">
        <f>'План УП'!F115</f>
        <v>0</v>
      </c>
      <c r="G111" s="282">
        <f>'План УП'!G115</f>
        <v>0</v>
      </c>
      <c r="H111" s="281">
        <f>'План УП'!H115</f>
        <v>0</v>
      </c>
      <c r="I111" s="281">
        <f>'План УП'!I115</f>
        <v>0</v>
      </c>
      <c r="J111" s="281">
        <f>'План УП'!J115</f>
        <v>0</v>
      </c>
      <c r="K111" s="281">
        <f>'План УП'!K115</f>
        <v>0</v>
      </c>
      <c r="L111" s="281">
        <f>'План УП'!L115</f>
        <v>0</v>
      </c>
      <c r="M111" s="281"/>
      <c r="N111" s="281"/>
      <c r="O111" s="352"/>
      <c r="P111" s="353"/>
      <c r="Q111" s="353"/>
      <c r="R111" s="353"/>
      <c r="S111" s="353"/>
      <c r="T111" s="353"/>
      <c r="U111" s="353"/>
      <c r="V111" s="353"/>
      <c r="W111" s="353"/>
      <c r="X111" s="353"/>
      <c r="Y111" s="353"/>
      <c r="Z111" s="353"/>
      <c r="AA111" s="353"/>
      <c r="AB111" s="353"/>
      <c r="AC111" s="353"/>
      <c r="AD111" s="353"/>
      <c r="AE111" s="353"/>
      <c r="AF111" s="353"/>
      <c r="AG111" s="353"/>
      <c r="AH111" s="353"/>
      <c r="AI111" s="353"/>
      <c r="AJ111" s="353"/>
      <c r="AK111" s="353"/>
      <c r="AL111" s="353"/>
      <c r="AM111" s="353"/>
      <c r="AN111" s="353"/>
      <c r="AO111" s="353"/>
      <c r="AP111" s="353"/>
      <c r="AQ111" s="353"/>
      <c r="AR111" s="354"/>
      <c r="AS111" s="352"/>
      <c r="AT111" s="353"/>
      <c r="AU111" s="353"/>
      <c r="AV111" s="353"/>
      <c r="AW111" s="353"/>
      <c r="AX111" s="353"/>
      <c r="AY111" s="353"/>
      <c r="AZ111" s="353"/>
      <c r="BA111" s="353"/>
      <c r="BB111" s="353"/>
      <c r="BC111" s="353"/>
      <c r="BD111" s="353"/>
      <c r="BE111" s="353"/>
      <c r="BF111" s="353"/>
      <c r="BG111" s="353"/>
      <c r="BH111" s="353"/>
      <c r="BI111" s="353"/>
      <c r="BJ111" s="353"/>
      <c r="BK111" s="353"/>
      <c r="BL111" s="353"/>
      <c r="BM111" s="353"/>
      <c r="BN111" s="353"/>
      <c r="BO111" s="353"/>
      <c r="BP111" s="353"/>
      <c r="BQ111" s="353"/>
      <c r="BR111" s="353"/>
      <c r="BS111" s="353"/>
      <c r="BT111" s="353"/>
      <c r="BU111" s="353"/>
      <c r="BV111" s="353"/>
      <c r="BW111" s="353"/>
      <c r="BX111" s="353"/>
      <c r="BY111" s="353"/>
      <c r="BZ111" s="353"/>
      <c r="CA111" s="353"/>
      <c r="CB111" s="353"/>
      <c r="CC111" s="353"/>
      <c r="CD111" s="353"/>
      <c r="CE111" s="353"/>
      <c r="CF111" s="353"/>
      <c r="CG111" s="353"/>
      <c r="CH111" s="353"/>
      <c r="CI111" s="353"/>
      <c r="CJ111" s="353"/>
      <c r="CK111" s="353"/>
      <c r="CL111" s="353"/>
      <c r="CM111" s="353"/>
      <c r="CN111" s="353"/>
      <c r="CO111" s="353"/>
      <c r="CP111" s="353"/>
      <c r="CQ111" s="353"/>
      <c r="CR111" s="353"/>
      <c r="CS111" s="353"/>
      <c r="CT111" s="353"/>
      <c r="CU111" s="353"/>
      <c r="CV111" s="353"/>
      <c r="CW111" s="353"/>
      <c r="CX111" s="353"/>
      <c r="CY111" s="353"/>
      <c r="CZ111" s="353"/>
      <c r="DA111" s="353"/>
      <c r="DB111" s="353"/>
      <c r="DC111" s="353"/>
      <c r="DD111" s="353"/>
      <c r="DE111" s="353"/>
      <c r="DF111" s="353"/>
      <c r="DG111" s="353"/>
      <c r="DH111" s="353"/>
      <c r="DI111" s="353"/>
      <c r="DJ111" s="354"/>
    </row>
    <row r="112" spans="1:114" ht="12.75">
      <c r="A112" s="271" t="str">
        <f>'План УП'!A116</f>
        <v>3В</v>
      </c>
      <c r="B112" s="55">
        <f>'План УП'!B116</f>
        <v>10</v>
      </c>
      <c r="C112" s="338">
        <f>'План УП'!C116</f>
        <v>0</v>
      </c>
      <c r="D112" s="272">
        <f>'План УП'!D116</f>
        <v>0</v>
      </c>
      <c r="E112" s="273">
        <f>'План УП'!E116</f>
        <v>0</v>
      </c>
      <c r="F112" s="274">
        <f>'План УП'!F116</f>
        <v>0</v>
      </c>
      <c r="G112" s="282">
        <f>'План УП'!G116</f>
        <v>0</v>
      </c>
      <c r="H112" s="281">
        <f>'План УП'!H116</f>
        <v>0</v>
      </c>
      <c r="I112" s="281">
        <f>'План УП'!I116</f>
        <v>0</v>
      </c>
      <c r="J112" s="281">
        <f>'План УП'!J116</f>
        <v>0</v>
      </c>
      <c r="K112" s="281">
        <f>'План УП'!K116</f>
        <v>0</v>
      </c>
      <c r="L112" s="281">
        <f>'План УП'!L116</f>
        <v>0</v>
      </c>
      <c r="M112" s="281"/>
      <c r="N112" s="281"/>
      <c r="O112" s="352"/>
      <c r="P112" s="353"/>
      <c r="Q112" s="353"/>
      <c r="R112" s="353"/>
      <c r="S112" s="353"/>
      <c r="T112" s="353"/>
      <c r="U112" s="353"/>
      <c r="V112" s="353"/>
      <c r="W112" s="353"/>
      <c r="X112" s="353"/>
      <c r="Y112" s="353"/>
      <c r="Z112" s="353"/>
      <c r="AA112" s="353"/>
      <c r="AB112" s="353"/>
      <c r="AC112" s="353"/>
      <c r="AD112" s="353"/>
      <c r="AE112" s="353"/>
      <c r="AF112" s="353"/>
      <c r="AG112" s="353"/>
      <c r="AH112" s="353"/>
      <c r="AI112" s="353"/>
      <c r="AJ112" s="353"/>
      <c r="AK112" s="353"/>
      <c r="AL112" s="353"/>
      <c r="AM112" s="353"/>
      <c r="AN112" s="353"/>
      <c r="AO112" s="353"/>
      <c r="AP112" s="353"/>
      <c r="AQ112" s="353"/>
      <c r="AR112" s="354"/>
      <c r="AS112" s="352"/>
      <c r="AT112" s="353"/>
      <c r="AU112" s="353"/>
      <c r="AV112" s="353"/>
      <c r="AW112" s="353"/>
      <c r="AX112" s="353"/>
      <c r="AY112" s="353"/>
      <c r="AZ112" s="353"/>
      <c r="BA112" s="353"/>
      <c r="BB112" s="353"/>
      <c r="BC112" s="353"/>
      <c r="BD112" s="353"/>
      <c r="BE112" s="353"/>
      <c r="BF112" s="353"/>
      <c r="BG112" s="353"/>
      <c r="BH112" s="353"/>
      <c r="BI112" s="353"/>
      <c r="BJ112" s="353"/>
      <c r="BK112" s="353"/>
      <c r="BL112" s="353"/>
      <c r="BM112" s="353"/>
      <c r="BN112" s="353"/>
      <c r="BO112" s="353"/>
      <c r="BP112" s="353"/>
      <c r="BQ112" s="353"/>
      <c r="BR112" s="353"/>
      <c r="BS112" s="353"/>
      <c r="BT112" s="353"/>
      <c r="BU112" s="353"/>
      <c r="BV112" s="353"/>
      <c r="BW112" s="353"/>
      <c r="BX112" s="353"/>
      <c r="BY112" s="353"/>
      <c r="BZ112" s="353"/>
      <c r="CA112" s="353"/>
      <c r="CB112" s="353"/>
      <c r="CC112" s="353"/>
      <c r="CD112" s="353"/>
      <c r="CE112" s="353"/>
      <c r="CF112" s="353"/>
      <c r="CG112" s="353"/>
      <c r="CH112" s="353"/>
      <c r="CI112" s="353"/>
      <c r="CJ112" s="353"/>
      <c r="CK112" s="353"/>
      <c r="CL112" s="353"/>
      <c r="CM112" s="353"/>
      <c r="CN112" s="353"/>
      <c r="CO112" s="353"/>
      <c r="CP112" s="353"/>
      <c r="CQ112" s="353"/>
      <c r="CR112" s="353"/>
      <c r="CS112" s="353"/>
      <c r="CT112" s="353"/>
      <c r="CU112" s="353"/>
      <c r="CV112" s="353"/>
      <c r="CW112" s="353"/>
      <c r="CX112" s="353"/>
      <c r="CY112" s="353"/>
      <c r="CZ112" s="353"/>
      <c r="DA112" s="353"/>
      <c r="DB112" s="353"/>
      <c r="DC112" s="353"/>
      <c r="DD112" s="353"/>
      <c r="DE112" s="353"/>
      <c r="DF112" s="353"/>
      <c r="DG112" s="353"/>
      <c r="DH112" s="353"/>
      <c r="DI112" s="353"/>
      <c r="DJ112" s="354"/>
    </row>
    <row r="113" spans="1:114" ht="12.75">
      <c r="A113" s="271" t="str">
        <f>'План УП'!A117</f>
        <v>3В</v>
      </c>
      <c r="B113" s="55">
        <f>'План УП'!B117</f>
        <v>11</v>
      </c>
      <c r="C113" s="338">
        <f>'План УП'!C117</f>
        <v>0</v>
      </c>
      <c r="D113" s="272">
        <f>'План УП'!D117</f>
        <v>0</v>
      </c>
      <c r="E113" s="273">
        <f>'План УП'!E117</f>
        <v>0</v>
      </c>
      <c r="F113" s="274">
        <f>'План УП'!F117</f>
        <v>0</v>
      </c>
      <c r="G113" s="282">
        <f>'План УП'!G117</f>
        <v>0</v>
      </c>
      <c r="H113" s="281">
        <f>'План УП'!H117</f>
        <v>0</v>
      </c>
      <c r="I113" s="281">
        <f>'План УП'!I117</f>
        <v>0</v>
      </c>
      <c r="J113" s="281">
        <f>'План УП'!J117</f>
        <v>0</v>
      </c>
      <c r="K113" s="281">
        <f>'План УП'!K117</f>
        <v>0</v>
      </c>
      <c r="L113" s="281">
        <f>'План УП'!L117</f>
        <v>0</v>
      </c>
      <c r="M113" s="281"/>
      <c r="N113" s="281"/>
      <c r="O113" s="352"/>
      <c r="P113" s="353"/>
      <c r="Q113" s="353"/>
      <c r="R113" s="353"/>
      <c r="S113" s="353"/>
      <c r="T113" s="353"/>
      <c r="U113" s="353"/>
      <c r="V113" s="353"/>
      <c r="W113" s="353"/>
      <c r="X113" s="353"/>
      <c r="Y113" s="353"/>
      <c r="Z113" s="353"/>
      <c r="AA113" s="353"/>
      <c r="AB113" s="353"/>
      <c r="AC113" s="353"/>
      <c r="AD113" s="353"/>
      <c r="AE113" s="353"/>
      <c r="AF113" s="353"/>
      <c r="AG113" s="353"/>
      <c r="AH113" s="353"/>
      <c r="AI113" s="353"/>
      <c r="AJ113" s="353"/>
      <c r="AK113" s="353"/>
      <c r="AL113" s="353"/>
      <c r="AM113" s="353"/>
      <c r="AN113" s="353"/>
      <c r="AO113" s="353"/>
      <c r="AP113" s="353"/>
      <c r="AQ113" s="353"/>
      <c r="AR113" s="354"/>
      <c r="AS113" s="352"/>
      <c r="AT113" s="353"/>
      <c r="AU113" s="353"/>
      <c r="AV113" s="353"/>
      <c r="AW113" s="353"/>
      <c r="AX113" s="353"/>
      <c r="AY113" s="353"/>
      <c r="AZ113" s="353"/>
      <c r="BA113" s="353"/>
      <c r="BB113" s="353"/>
      <c r="BC113" s="353"/>
      <c r="BD113" s="353"/>
      <c r="BE113" s="353"/>
      <c r="BF113" s="353"/>
      <c r="BG113" s="353"/>
      <c r="BH113" s="353"/>
      <c r="BI113" s="353"/>
      <c r="BJ113" s="353"/>
      <c r="BK113" s="353"/>
      <c r="BL113" s="353"/>
      <c r="BM113" s="353"/>
      <c r="BN113" s="353"/>
      <c r="BO113" s="353"/>
      <c r="BP113" s="353"/>
      <c r="BQ113" s="353"/>
      <c r="BR113" s="353"/>
      <c r="BS113" s="353"/>
      <c r="BT113" s="353"/>
      <c r="BU113" s="353"/>
      <c r="BV113" s="353"/>
      <c r="BW113" s="353"/>
      <c r="BX113" s="353"/>
      <c r="BY113" s="353"/>
      <c r="BZ113" s="353"/>
      <c r="CA113" s="353"/>
      <c r="CB113" s="353"/>
      <c r="CC113" s="353"/>
      <c r="CD113" s="353"/>
      <c r="CE113" s="353"/>
      <c r="CF113" s="353"/>
      <c r="CG113" s="353"/>
      <c r="CH113" s="353"/>
      <c r="CI113" s="353"/>
      <c r="CJ113" s="353"/>
      <c r="CK113" s="353"/>
      <c r="CL113" s="353"/>
      <c r="CM113" s="353"/>
      <c r="CN113" s="353"/>
      <c r="CO113" s="353"/>
      <c r="CP113" s="353"/>
      <c r="CQ113" s="353"/>
      <c r="CR113" s="353"/>
      <c r="CS113" s="353"/>
      <c r="CT113" s="353"/>
      <c r="CU113" s="353"/>
      <c r="CV113" s="353"/>
      <c r="CW113" s="353"/>
      <c r="CX113" s="353"/>
      <c r="CY113" s="353"/>
      <c r="CZ113" s="353"/>
      <c r="DA113" s="353"/>
      <c r="DB113" s="353"/>
      <c r="DC113" s="353"/>
      <c r="DD113" s="353"/>
      <c r="DE113" s="353"/>
      <c r="DF113" s="353"/>
      <c r="DG113" s="353"/>
      <c r="DH113" s="353"/>
      <c r="DI113" s="353"/>
      <c r="DJ113" s="354"/>
    </row>
    <row r="114" spans="1:114" ht="12.75">
      <c r="A114" s="271" t="str">
        <f>'План УП'!A118</f>
        <v>3В</v>
      </c>
      <c r="B114" s="55">
        <f>'План УП'!B118</f>
        <v>12</v>
      </c>
      <c r="C114" s="338">
        <f>'План УП'!C118</f>
        <v>0</v>
      </c>
      <c r="D114" s="272">
        <f>'План УП'!D118</f>
        <v>0</v>
      </c>
      <c r="E114" s="273">
        <f>'План УП'!E118</f>
        <v>0</v>
      </c>
      <c r="F114" s="274">
        <f>'План УП'!F118</f>
        <v>0</v>
      </c>
      <c r="G114" s="282">
        <f>'План УП'!G118</f>
        <v>0</v>
      </c>
      <c r="H114" s="281">
        <f>'План УП'!H118</f>
        <v>0</v>
      </c>
      <c r="I114" s="281">
        <f>'План УП'!I118</f>
        <v>0</v>
      </c>
      <c r="J114" s="281">
        <f>'План УП'!J118</f>
        <v>0</v>
      </c>
      <c r="K114" s="281">
        <f>'План УП'!K118</f>
        <v>0</v>
      </c>
      <c r="L114" s="281">
        <f>'План УП'!L118</f>
        <v>0</v>
      </c>
      <c r="M114" s="281"/>
      <c r="N114" s="281"/>
      <c r="O114" s="352"/>
      <c r="P114" s="353"/>
      <c r="Q114" s="353"/>
      <c r="R114" s="353"/>
      <c r="S114" s="353"/>
      <c r="T114" s="353"/>
      <c r="U114" s="353"/>
      <c r="V114" s="353"/>
      <c r="W114" s="353"/>
      <c r="X114" s="353"/>
      <c r="Y114" s="353"/>
      <c r="Z114" s="353"/>
      <c r="AA114" s="353"/>
      <c r="AB114" s="353"/>
      <c r="AC114" s="353"/>
      <c r="AD114" s="353"/>
      <c r="AE114" s="353"/>
      <c r="AF114" s="353"/>
      <c r="AG114" s="353"/>
      <c r="AH114" s="353"/>
      <c r="AI114" s="353"/>
      <c r="AJ114" s="353"/>
      <c r="AK114" s="353"/>
      <c r="AL114" s="353"/>
      <c r="AM114" s="353"/>
      <c r="AN114" s="353"/>
      <c r="AO114" s="353"/>
      <c r="AP114" s="353"/>
      <c r="AQ114" s="353"/>
      <c r="AR114" s="354"/>
      <c r="AS114" s="352"/>
      <c r="AT114" s="353"/>
      <c r="AU114" s="353"/>
      <c r="AV114" s="353"/>
      <c r="AW114" s="353"/>
      <c r="AX114" s="353"/>
      <c r="AY114" s="353"/>
      <c r="AZ114" s="353"/>
      <c r="BA114" s="353"/>
      <c r="BB114" s="353"/>
      <c r="BC114" s="353"/>
      <c r="BD114" s="353"/>
      <c r="BE114" s="353"/>
      <c r="BF114" s="353"/>
      <c r="BG114" s="353"/>
      <c r="BH114" s="353"/>
      <c r="BI114" s="353"/>
      <c r="BJ114" s="353"/>
      <c r="BK114" s="353"/>
      <c r="BL114" s="353"/>
      <c r="BM114" s="353"/>
      <c r="BN114" s="353"/>
      <c r="BO114" s="353"/>
      <c r="BP114" s="353"/>
      <c r="BQ114" s="353"/>
      <c r="BR114" s="353"/>
      <c r="BS114" s="353"/>
      <c r="BT114" s="353"/>
      <c r="BU114" s="353"/>
      <c r="BV114" s="353"/>
      <c r="BW114" s="353"/>
      <c r="BX114" s="353"/>
      <c r="BY114" s="353"/>
      <c r="BZ114" s="353"/>
      <c r="CA114" s="353"/>
      <c r="CB114" s="353"/>
      <c r="CC114" s="353"/>
      <c r="CD114" s="353"/>
      <c r="CE114" s="353"/>
      <c r="CF114" s="353"/>
      <c r="CG114" s="353"/>
      <c r="CH114" s="353"/>
      <c r="CI114" s="353"/>
      <c r="CJ114" s="353"/>
      <c r="CK114" s="353"/>
      <c r="CL114" s="353"/>
      <c r="CM114" s="353"/>
      <c r="CN114" s="353"/>
      <c r="CO114" s="353"/>
      <c r="CP114" s="353"/>
      <c r="CQ114" s="353"/>
      <c r="CR114" s="353"/>
      <c r="CS114" s="353"/>
      <c r="CT114" s="353"/>
      <c r="CU114" s="353"/>
      <c r="CV114" s="353"/>
      <c r="CW114" s="353"/>
      <c r="CX114" s="353"/>
      <c r="CY114" s="353"/>
      <c r="CZ114" s="353"/>
      <c r="DA114" s="353"/>
      <c r="DB114" s="353"/>
      <c r="DC114" s="353"/>
      <c r="DD114" s="353"/>
      <c r="DE114" s="353"/>
      <c r="DF114" s="353"/>
      <c r="DG114" s="353"/>
      <c r="DH114" s="353"/>
      <c r="DI114" s="353"/>
      <c r="DJ114" s="354"/>
    </row>
    <row r="115" spans="1:114" ht="12.75">
      <c r="A115" s="271" t="str">
        <f>'План УП'!A119</f>
        <v>3В</v>
      </c>
      <c r="B115" s="55">
        <f>'План УП'!B119</f>
        <v>13</v>
      </c>
      <c r="C115" s="338">
        <f>'План УП'!C119</f>
        <v>0</v>
      </c>
      <c r="D115" s="272">
        <f>'План УП'!D119</f>
        <v>0</v>
      </c>
      <c r="E115" s="273">
        <f>'План УП'!E119</f>
        <v>0</v>
      </c>
      <c r="F115" s="274">
        <f>'План УП'!F119</f>
        <v>0</v>
      </c>
      <c r="G115" s="282">
        <f>'План УП'!G119</f>
        <v>0</v>
      </c>
      <c r="H115" s="281">
        <f>'План УП'!H119</f>
        <v>0</v>
      </c>
      <c r="I115" s="281">
        <f>'План УП'!I119</f>
        <v>0</v>
      </c>
      <c r="J115" s="281">
        <f>'План УП'!J119</f>
        <v>0</v>
      </c>
      <c r="K115" s="281">
        <f>'План УП'!K119</f>
        <v>0</v>
      </c>
      <c r="L115" s="281">
        <f>'План УП'!L119</f>
        <v>0</v>
      </c>
      <c r="M115" s="281"/>
      <c r="N115" s="281"/>
      <c r="O115" s="352"/>
      <c r="P115" s="353"/>
      <c r="Q115" s="353"/>
      <c r="R115" s="353"/>
      <c r="S115" s="353"/>
      <c r="T115" s="353"/>
      <c r="U115" s="353"/>
      <c r="V115" s="353"/>
      <c r="W115" s="353"/>
      <c r="X115" s="353"/>
      <c r="Y115" s="353"/>
      <c r="Z115" s="353"/>
      <c r="AA115" s="353"/>
      <c r="AB115" s="353"/>
      <c r="AC115" s="353"/>
      <c r="AD115" s="353"/>
      <c r="AE115" s="353"/>
      <c r="AF115" s="353"/>
      <c r="AG115" s="353"/>
      <c r="AH115" s="353"/>
      <c r="AI115" s="353"/>
      <c r="AJ115" s="353"/>
      <c r="AK115" s="353"/>
      <c r="AL115" s="353"/>
      <c r="AM115" s="353"/>
      <c r="AN115" s="353"/>
      <c r="AO115" s="353"/>
      <c r="AP115" s="353"/>
      <c r="AQ115" s="353"/>
      <c r="AR115" s="354"/>
      <c r="AS115" s="352"/>
      <c r="AT115" s="353"/>
      <c r="AU115" s="353"/>
      <c r="AV115" s="353"/>
      <c r="AW115" s="353"/>
      <c r="AX115" s="353"/>
      <c r="AY115" s="353"/>
      <c r="AZ115" s="353"/>
      <c r="BA115" s="353"/>
      <c r="BB115" s="353"/>
      <c r="BC115" s="353"/>
      <c r="BD115" s="353"/>
      <c r="BE115" s="353"/>
      <c r="BF115" s="353"/>
      <c r="BG115" s="353"/>
      <c r="BH115" s="353"/>
      <c r="BI115" s="353"/>
      <c r="BJ115" s="353"/>
      <c r="BK115" s="353"/>
      <c r="BL115" s="353"/>
      <c r="BM115" s="353"/>
      <c r="BN115" s="353"/>
      <c r="BO115" s="353"/>
      <c r="BP115" s="353"/>
      <c r="BQ115" s="353"/>
      <c r="BR115" s="353"/>
      <c r="BS115" s="353"/>
      <c r="BT115" s="353"/>
      <c r="BU115" s="353"/>
      <c r="BV115" s="353"/>
      <c r="BW115" s="353"/>
      <c r="BX115" s="353"/>
      <c r="BY115" s="353"/>
      <c r="BZ115" s="353"/>
      <c r="CA115" s="353"/>
      <c r="CB115" s="353"/>
      <c r="CC115" s="353"/>
      <c r="CD115" s="353"/>
      <c r="CE115" s="353"/>
      <c r="CF115" s="353"/>
      <c r="CG115" s="353"/>
      <c r="CH115" s="353"/>
      <c r="CI115" s="353"/>
      <c r="CJ115" s="353"/>
      <c r="CK115" s="353"/>
      <c r="CL115" s="353"/>
      <c r="CM115" s="353"/>
      <c r="CN115" s="353"/>
      <c r="CO115" s="353"/>
      <c r="CP115" s="353"/>
      <c r="CQ115" s="353"/>
      <c r="CR115" s="353"/>
      <c r="CS115" s="353"/>
      <c r="CT115" s="353"/>
      <c r="CU115" s="353"/>
      <c r="CV115" s="353"/>
      <c r="CW115" s="353"/>
      <c r="CX115" s="353"/>
      <c r="CY115" s="353"/>
      <c r="CZ115" s="353"/>
      <c r="DA115" s="353"/>
      <c r="DB115" s="353"/>
      <c r="DC115" s="353"/>
      <c r="DD115" s="353"/>
      <c r="DE115" s="353"/>
      <c r="DF115" s="353"/>
      <c r="DG115" s="353"/>
      <c r="DH115" s="353"/>
      <c r="DI115" s="353"/>
      <c r="DJ115" s="354"/>
    </row>
    <row r="116" spans="1:114" ht="12.75">
      <c r="A116" s="271" t="str">
        <f>'План УП'!A120</f>
        <v>3В</v>
      </c>
      <c r="B116" s="55">
        <f>'План УП'!B120</f>
        <v>14</v>
      </c>
      <c r="C116" s="338">
        <f>'План УП'!C120</f>
        <v>0</v>
      </c>
      <c r="D116" s="272">
        <f>'План УП'!D120</f>
        <v>0</v>
      </c>
      <c r="E116" s="273">
        <f>'План УП'!E120</f>
        <v>0</v>
      </c>
      <c r="F116" s="274">
        <f>'План УП'!F120</f>
        <v>0</v>
      </c>
      <c r="G116" s="282">
        <f>'План УП'!G120</f>
        <v>0</v>
      </c>
      <c r="H116" s="281">
        <f>'План УП'!H120</f>
        <v>0</v>
      </c>
      <c r="I116" s="281">
        <f>'План УП'!I120</f>
        <v>0</v>
      </c>
      <c r="J116" s="281">
        <f>'План УП'!J120</f>
        <v>0</v>
      </c>
      <c r="K116" s="281">
        <f>'План УП'!K120</f>
        <v>0</v>
      </c>
      <c r="L116" s="281">
        <f>'План УП'!L120</f>
        <v>0</v>
      </c>
      <c r="M116" s="281"/>
      <c r="N116" s="281"/>
      <c r="O116" s="352"/>
      <c r="P116" s="353"/>
      <c r="Q116" s="353"/>
      <c r="R116" s="353"/>
      <c r="S116" s="353"/>
      <c r="T116" s="353"/>
      <c r="U116" s="353"/>
      <c r="V116" s="353"/>
      <c r="W116" s="353"/>
      <c r="X116" s="353"/>
      <c r="Y116" s="353"/>
      <c r="Z116" s="353"/>
      <c r="AA116" s="353"/>
      <c r="AB116" s="353"/>
      <c r="AC116" s="353"/>
      <c r="AD116" s="353"/>
      <c r="AE116" s="353"/>
      <c r="AF116" s="353"/>
      <c r="AG116" s="353"/>
      <c r="AH116" s="353"/>
      <c r="AI116" s="353"/>
      <c r="AJ116" s="353"/>
      <c r="AK116" s="353"/>
      <c r="AL116" s="353"/>
      <c r="AM116" s="353"/>
      <c r="AN116" s="353"/>
      <c r="AO116" s="353"/>
      <c r="AP116" s="353"/>
      <c r="AQ116" s="353"/>
      <c r="AR116" s="354"/>
      <c r="AS116" s="352"/>
      <c r="AT116" s="353"/>
      <c r="AU116" s="353"/>
      <c r="AV116" s="353"/>
      <c r="AW116" s="353"/>
      <c r="AX116" s="353"/>
      <c r="AY116" s="353"/>
      <c r="AZ116" s="353"/>
      <c r="BA116" s="353"/>
      <c r="BB116" s="353"/>
      <c r="BC116" s="353"/>
      <c r="BD116" s="353"/>
      <c r="BE116" s="353"/>
      <c r="BF116" s="353"/>
      <c r="BG116" s="353"/>
      <c r="BH116" s="353"/>
      <c r="BI116" s="353"/>
      <c r="BJ116" s="353"/>
      <c r="BK116" s="353"/>
      <c r="BL116" s="353"/>
      <c r="BM116" s="353"/>
      <c r="BN116" s="353"/>
      <c r="BO116" s="353"/>
      <c r="BP116" s="353"/>
      <c r="BQ116" s="353"/>
      <c r="BR116" s="353"/>
      <c r="BS116" s="353"/>
      <c r="BT116" s="353"/>
      <c r="BU116" s="353"/>
      <c r="BV116" s="353"/>
      <c r="BW116" s="353"/>
      <c r="BX116" s="353"/>
      <c r="BY116" s="353"/>
      <c r="BZ116" s="353"/>
      <c r="CA116" s="353"/>
      <c r="CB116" s="353"/>
      <c r="CC116" s="353"/>
      <c r="CD116" s="353"/>
      <c r="CE116" s="353"/>
      <c r="CF116" s="353"/>
      <c r="CG116" s="353"/>
      <c r="CH116" s="353"/>
      <c r="CI116" s="353"/>
      <c r="CJ116" s="353"/>
      <c r="CK116" s="353"/>
      <c r="CL116" s="353"/>
      <c r="CM116" s="353"/>
      <c r="CN116" s="353"/>
      <c r="CO116" s="353"/>
      <c r="CP116" s="353"/>
      <c r="CQ116" s="353"/>
      <c r="CR116" s="353"/>
      <c r="CS116" s="353"/>
      <c r="CT116" s="353"/>
      <c r="CU116" s="353"/>
      <c r="CV116" s="353"/>
      <c r="CW116" s="353"/>
      <c r="CX116" s="353"/>
      <c r="CY116" s="353"/>
      <c r="CZ116" s="353"/>
      <c r="DA116" s="353"/>
      <c r="DB116" s="353"/>
      <c r="DC116" s="353"/>
      <c r="DD116" s="353"/>
      <c r="DE116" s="353"/>
      <c r="DF116" s="353"/>
      <c r="DG116" s="353"/>
      <c r="DH116" s="353"/>
      <c r="DI116" s="353"/>
      <c r="DJ116" s="354"/>
    </row>
    <row r="117" spans="1:114" ht="12.75">
      <c r="A117" s="271" t="str">
        <f>'План УП'!A121</f>
        <v>3В</v>
      </c>
      <c r="B117" s="55">
        <f>'План УП'!B121</f>
        <v>15</v>
      </c>
      <c r="C117" s="338">
        <f>'План УП'!C121</f>
        <v>0</v>
      </c>
      <c r="D117" s="272">
        <f>'План УП'!D121</f>
        <v>0</v>
      </c>
      <c r="E117" s="273">
        <f>'План УП'!E121</f>
        <v>0</v>
      </c>
      <c r="F117" s="274">
        <f>'План УП'!F121</f>
        <v>0</v>
      </c>
      <c r="G117" s="282">
        <f>'План УП'!G121</f>
        <v>0</v>
      </c>
      <c r="H117" s="281">
        <f>'План УП'!H121</f>
        <v>0</v>
      </c>
      <c r="I117" s="281">
        <f>'План УП'!I121</f>
        <v>0</v>
      </c>
      <c r="J117" s="281">
        <f>'План УП'!J121</f>
        <v>0</v>
      </c>
      <c r="K117" s="281">
        <f>'План УП'!K121</f>
        <v>0</v>
      </c>
      <c r="L117" s="281">
        <f>'План УП'!L121</f>
        <v>0</v>
      </c>
      <c r="M117" s="281"/>
      <c r="N117" s="281"/>
      <c r="O117" s="352"/>
      <c r="P117" s="353"/>
      <c r="Q117" s="353"/>
      <c r="R117" s="353"/>
      <c r="S117" s="353"/>
      <c r="T117" s="353"/>
      <c r="U117" s="353"/>
      <c r="V117" s="353"/>
      <c r="W117" s="353"/>
      <c r="X117" s="353"/>
      <c r="Y117" s="353"/>
      <c r="Z117" s="353"/>
      <c r="AA117" s="353"/>
      <c r="AB117" s="353"/>
      <c r="AC117" s="353"/>
      <c r="AD117" s="353"/>
      <c r="AE117" s="353"/>
      <c r="AF117" s="353"/>
      <c r="AG117" s="353"/>
      <c r="AH117" s="353"/>
      <c r="AI117" s="353"/>
      <c r="AJ117" s="353"/>
      <c r="AK117" s="353"/>
      <c r="AL117" s="353"/>
      <c r="AM117" s="353"/>
      <c r="AN117" s="353"/>
      <c r="AO117" s="353"/>
      <c r="AP117" s="353"/>
      <c r="AQ117" s="353"/>
      <c r="AR117" s="354"/>
      <c r="AS117" s="352"/>
      <c r="AT117" s="353"/>
      <c r="AU117" s="353"/>
      <c r="AV117" s="353"/>
      <c r="AW117" s="353"/>
      <c r="AX117" s="353"/>
      <c r="AY117" s="353"/>
      <c r="AZ117" s="353"/>
      <c r="BA117" s="353"/>
      <c r="BB117" s="353"/>
      <c r="BC117" s="353"/>
      <c r="BD117" s="353"/>
      <c r="BE117" s="353"/>
      <c r="BF117" s="353"/>
      <c r="BG117" s="353"/>
      <c r="BH117" s="353"/>
      <c r="BI117" s="353"/>
      <c r="BJ117" s="353"/>
      <c r="BK117" s="353"/>
      <c r="BL117" s="353"/>
      <c r="BM117" s="353"/>
      <c r="BN117" s="353"/>
      <c r="BO117" s="353"/>
      <c r="BP117" s="353"/>
      <c r="BQ117" s="353"/>
      <c r="BR117" s="353"/>
      <c r="BS117" s="353"/>
      <c r="BT117" s="353"/>
      <c r="BU117" s="353"/>
      <c r="BV117" s="353"/>
      <c r="BW117" s="353"/>
      <c r="BX117" s="353"/>
      <c r="BY117" s="353"/>
      <c r="BZ117" s="353"/>
      <c r="CA117" s="353"/>
      <c r="CB117" s="353"/>
      <c r="CC117" s="353"/>
      <c r="CD117" s="353"/>
      <c r="CE117" s="353"/>
      <c r="CF117" s="353"/>
      <c r="CG117" s="353"/>
      <c r="CH117" s="353"/>
      <c r="CI117" s="353"/>
      <c r="CJ117" s="353"/>
      <c r="CK117" s="353"/>
      <c r="CL117" s="353"/>
      <c r="CM117" s="353"/>
      <c r="CN117" s="353"/>
      <c r="CO117" s="353"/>
      <c r="CP117" s="353"/>
      <c r="CQ117" s="353"/>
      <c r="CR117" s="353"/>
      <c r="CS117" s="353"/>
      <c r="CT117" s="353"/>
      <c r="CU117" s="353"/>
      <c r="CV117" s="353"/>
      <c r="CW117" s="353"/>
      <c r="CX117" s="353"/>
      <c r="CY117" s="353"/>
      <c r="CZ117" s="353"/>
      <c r="DA117" s="353"/>
      <c r="DB117" s="353"/>
      <c r="DC117" s="353"/>
      <c r="DD117" s="353"/>
      <c r="DE117" s="353"/>
      <c r="DF117" s="353"/>
      <c r="DG117" s="353"/>
      <c r="DH117" s="353"/>
      <c r="DI117" s="353"/>
      <c r="DJ117" s="354"/>
    </row>
    <row r="118" spans="1:114" ht="12.75">
      <c r="A118" s="271" t="str">
        <f>'План УП'!A122</f>
        <v>3В</v>
      </c>
      <c r="B118" s="55">
        <f>'План УП'!B122</f>
        <v>16</v>
      </c>
      <c r="C118" s="338">
        <f>'План УП'!C122</f>
        <v>0</v>
      </c>
      <c r="D118" s="272">
        <f>'План УП'!D122</f>
        <v>0</v>
      </c>
      <c r="E118" s="273">
        <f>'План УП'!E122</f>
        <v>0</v>
      </c>
      <c r="F118" s="274">
        <f>'План УП'!F122</f>
        <v>0</v>
      </c>
      <c r="G118" s="282">
        <f>'План УП'!G122</f>
        <v>0</v>
      </c>
      <c r="H118" s="281">
        <f>'План УП'!H122</f>
        <v>0</v>
      </c>
      <c r="I118" s="281">
        <f>'План УП'!I122</f>
        <v>0</v>
      </c>
      <c r="J118" s="281">
        <f>'План УП'!J122</f>
        <v>0</v>
      </c>
      <c r="K118" s="281">
        <f>'План УП'!K122</f>
        <v>0</v>
      </c>
      <c r="L118" s="281">
        <f>'План УП'!L122</f>
        <v>0</v>
      </c>
      <c r="M118" s="281"/>
      <c r="N118" s="281"/>
      <c r="O118" s="352"/>
      <c r="P118" s="353"/>
      <c r="Q118" s="353"/>
      <c r="R118" s="353"/>
      <c r="S118" s="353"/>
      <c r="T118" s="353"/>
      <c r="U118" s="353"/>
      <c r="V118" s="353"/>
      <c r="W118" s="353"/>
      <c r="X118" s="353"/>
      <c r="Y118" s="353"/>
      <c r="Z118" s="353"/>
      <c r="AA118" s="353"/>
      <c r="AB118" s="353"/>
      <c r="AC118" s="353"/>
      <c r="AD118" s="353"/>
      <c r="AE118" s="353"/>
      <c r="AF118" s="353"/>
      <c r="AG118" s="353"/>
      <c r="AH118" s="353"/>
      <c r="AI118" s="353"/>
      <c r="AJ118" s="353"/>
      <c r="AK118" s="353"/>
      <c r="AL118" s="353"/>
      <c r="AM118" s="353"/>
      <c r="AN118" s="353"/>
      <c r="AO118" s="353"/>
      <c r="AP118" s="353"/>
      <c r="AQ118" s="353"/>
      <c r="AR118" s="354"/>
      <c r="AS118" s="352"/>
      <c r="AT118" s="353"/>
      <c r="AU118" s="353"/>
      <c r="AV118" s="353"/>
      <c r="AW118" s="353"/>
      <c r="AX118" s="353"/>
      <c r="AY118" s="353"/>
      <c r="AZ118" s="353"/>
      <c r="BA118" s="353"/>
      <c r="BB118" s="353"/>
      <c r="BC118" s="353"/>
      <c r="BD118" s="353"/>
      <c r="BE118" s="353"/>
      <c r="BF118" s="353"/>
      <c r="BG118" s="353"/>
      <c r="BH118" s="353"/>
      <c r="BI118" s="353"/>
      <c r="BJ118" s="353"/>
      <c r="BK118" s="353"/>
      <c r="BL118" s="353"/>
      <c r="BM118" s="353"/>
      <c r="BN118" s="353"/>
      <c r="BO118" s="353"/>
      <c r="BP118" s="353"/>
      <c r="BQ118" s="353"/>
      <c r="BR118" s="353"/>
      <c r="BS118" s="353"/>
      <c r="BT118" s="353"/>
      <c r="BU118" s="353"/>
      <c r="BV118" s="353"/>
      <c r="BW118" s="353"/>
      <c r="BX118" s="353"/>
      <c r="BY118" s="353"/>
      <c r="BZ118" s="353"/>
      <c r="CA118" s="353"/>
      <c r="CB118" s="353"/>
      <c r="CC118" s="353"/>
      <c r="CD118" s="353"/>
      <c r="CE118" s="353"/>
      <c r="CF118" s="353"/>
      <c r="CG118" s="353"/>
      <c r="CH118" s="353"/>
      <c r="CI118" s="353"/>
      <c r="CJ118" s="353"/>
      <c r="CK118" s="353"/>
      <c r="CL118" s="353"/>
      <c r="CM118" s="353"/>
      <c r="CN118" s="353"/>
      <c r="CO118" s="353"/>
      <c r="CP118" s="353"/>
      <c r="CQ118" s="353"/>
      <c r="CR118" s="353"/>
      <c r="CS118" s="353"/>
      <c r="CT118" s="353"/>
      <c r="CU118" s="353"/>
      <c r="CV118" s="353"/>
      <c r="CW118" s="353"/>
      <c r="CX118" s="353"/>
      <c r="CY118" s="353"/>
      <c r="CZ118" s="353"/>
      <c r="DA118" s="353"/>
      <c r="DB118" s="353"/>
      <c r="DC118" s="353"/>
      <c r="DD118" s="353"/>
      <c r="DE118" s="353"/>
      <c r="DF118" s="353"/>
      <c r="DG118" s="353"/>
      <c r="DH118" s="353"/>
      <c r="DI118" s="353"/>
      <c r="DJ118" s="354"/>
    </row>
    <row r="119" spans="1:114" ht="12.75">
      <c r="A119" s="271" t="str">
        <f>'План УП'!A123</f>
        <v>3В</v>
      </c>
      <c r="B119" s="55">
        <f>'План УП'!B123</f>
        <v>17</v>
      </c>
      <c r="C119" s="338">
        <f>'План УП'!C123</f>
        <v>0</v>
      </c>
      <c r="D119" s="272">
        <f>'План УП'!D123</f>
        <v>0</v>
      </c>
      <c r="E119" s="273">
        <f>'План УП'!E123</f>
        <v>0</v>
      </c>
      <c r="F119" s="274">
        <f>'План УП'!F123</f>
        <v>0</v>
      </c>
      <c r="G119" s="282">
        <f>'План УП'!G123</f>
        <v>0</v>
      </c>
      <c r="H119" s="281">
        <f>'План УП'!H123</f>
        <v>0</v>
      </c>
      <c r="I119" s="281">
        <f>'План УП'!I123</f>
        <v>0</v>
      </c>
      <c r="J119" s="281">
        <f>'План УП'!J123</f>
        <v>0</v>
      </c>
      <c r="K119" s="281">
        <f>'План УП'!K123</f>
        <v>0</v>
      </c>
      <c r="L119" s="281">
        <f>'План УП'!L123</f>
        <v>0</v>
      </c>
      <c r="M119" s="281"/>
      <c r="N119" s="281"/>
      <c r="O119" s="352"/>
      <c r="P119" s="353"/>
      <c r="Q119" s="353"/>
      <c r="R119" s="353"/>
      <c r="S119" s="353"/>
      <c r="T119" s="353"/>
      <c r="U119" s="353"/>
      <c r="V119" s="353"/>
      <c r="W119" s="353"/>
      <c r="X119" s="353"/>
      <c r="Y119" s="353"/>
      <c r="Z119" s="353"/>
      <c r="AA119" s="353"/>
      <c r="AB119" s="353"/>
      <c r="AC119" s="353"/>
      <c r="AD119" s="353"/>
      <c r="AE119" s="353"/>
      <c r="AF119" s="353"/>
      <c r="AG119" s="353"/>
      <c r="AH119" s="353"/>
      <c r="AI119" s="353"/>
      <c r="AJ119" s="353"/>
      <c r="AK119" s="353"/>
      <c r="AL119" s="353"/>
      <c r="AM119" s="353"/>
      <c r="AN119" s="353"/>
      <c r="AO119" s="353"/>
      <c r="AP119" s="353"/>
      <c r="AQ119" s="353"/>
      <c r="AR119" s="354"/>
      <c r="AS119" s="352"/>
      <c r="AT119" s="353"/>
      <c r="AU119" s="353"/>
      <c r="AV119" s="353"/>
      <c r="AW119" s="353"/>
      <c r="AX119" s="353"/>
      <c r="AY119" s="353"/>
      <c r="AZ119" s="353"/>
      <c r="BA119" s="353"/>
      <c r="BB119" s="353"/>
      <c r="BC119" s="353"/>
      <c r="BD119" s="353"/>
      <c r="BE119" s="353"/>
      <c r="BF119" s="353"/>
      <c r="BG119" s="353"/>
      <c r="BH119" s="353"/>
      <c r="BI119" s="353"/>
      <c r="BJ119" s="353"/>
      <c r="BK119" s="353"/>
      <c r="BL119" s="353"/>
      <c r="BM119" s="353"/>
      <c r="BN119" s="353"/>
      <c r="BO119" s="353"/>
      <c r="BP119" s="353"/>
      <c r="BQ119" s="353"/>
      <c r="BR119" s="353"/>
      <c r="BS119" s="353"/>
      <c r="BT119" s="353"/>
      <c r="BU119" s="353"/>
      <c r="BV119" s="353"/>
      <c r="BW119" s="353"/>
      <c r="BX119" s="353"/>
      <c r="BY119" s="353"/>
      <c r="BZ119" s="353"/>
      <c r="CA119" s="353"/>
      <c r="CB119" s="353"/>
      <c r="CC119" s="353"/>
      <c r="CD119" s="353"/>
      <c r="CE119" s="353"/>
      <c r="CF119" s="353"/>
      <c r="CG119" s="353"/>
      <c r="CH119" s="353"/>
      <c r="CI119" s="353"/>
      <c r="CJ119" s="353"/>
      <c r="CK119" s="353"/>
      <c r="CL119" s="353"/>
      <c r="CM119" s="353"/>
      <c r="CN119" s="353"/>
      <c r="CO119" s="353"/>
      <c r="CP119" s="353"/>
      <c r="CQ119" s="353"/>
      <c r="CR119" s="353"/>
      <c r="CS119" s="353"/>
      <c r="CT119" s="353"/>
      <c r="CU119" s="353"/>
      <c r="CV119" s="353"/>
      <c r="CW119" s="353"/>
      <c r="CX119" s="353"/>
      <c r="CY119" s="353"/>
      <c r="CZ119" s="353"/>
      <c r="DA119" s="353"/>
      <c r="DB119" s="353"/>
      <c r="DC119" s="353"/>
      <c r="DD119" s="353"/>
      <c r="DE119" s="353"/>
      <c r="DF119" s="353"/>
      <c r="DG119" s="353"/>
      <c r="DH119" s="353"/>
      <c r="DI119" s="353"/>
      <c r="DJ119" s="354"/>
    </row>
    <row r="120" spans="1:114" ht="12.75">
      <c r="A120" s="271" t="str">
        <f>'План УП'!A124</f>
        <v>3В</v>
      </c>
      <c r="B120" s="55">
        <f>'План УП'!B124</f>
        <v>18</v>
      </c>
      <c r="C120" s="338">
        <f>'План УП'!C124</f>
        <v>0</v>
      </c>
      <c r="D120" s="272">
        <f>'План УП'!D124</f>
        <v>0</v>
      </c>
      <c r="E120" s="273">
        <f>'План УП'!E124</f>
        <v>0</v>
      </c>
      <c r="F120" s="274">
        <f>'План УП'!F124</f>
        <v>0</v>
      </c>
      <c r="G120" s="282">
        <f>'План УП'!G124</f>
        <v>0</v>
      </c>
      <c r="H120" s="281">
        <f>'План УП'!H124</f>
        <v>0</v>
      </c>
      <c r="I120" s="281">
        <f>'План УП'!I124</f>
        <v>0</v>
      </c>
      <c r="J120" s="281">
        <f>'План УП'!J124</f>
        <v>0</v>
      </c>
      <c r="K120" s="281">
        <f>'План УП'!K124</f>
        <v>0</v>
      </c>
      <c r="L120" s="281">
        <f>'План УП'!L124</f>
        <v>0</v>
      </c>
      <c r="M120" s="281"/>
      <c r="N120" s="281"/>
      <c r="O120" s="352"/>
      <c r="P120" s="353"/>
      <c r="Q120" s="353"/>
      <c r="R120" s="353"/>
      <c r="S120" s="353"/>
      <c r="T120" s="353"/>
      <c r="U120" s="353"/>
      <c r="V120" s="353"/>
      <c r="W120" s="353"/>
      <c r="X120" s="353"/>
      <c r="Y120" s="353"/>
      <c r="Z120" s="353"/>
      <c r="AA120" s="353"/>
      <c r="AB120" s="353"/>
      <c r="AC120" s="353"/>
      <c r="AD120" s="353"/>
      <c r="AE120" s="353"/>
      <c r="AF120" s="353"/>
      <c r="AG120" s="353"/>
      <c r="AH120" s="353"/>
      <c r="AI120" s="353"/>
      <c r="AJ120" s="353"/>
      <c r="AK120" s="353"/>
      <c r="AL120" s="353"/>
      <c r="AM120" s="353"/>
      <c r="AN120" s="353"/>
      <c r="AO120" s="353"/>
      <c r="AP120" s="353"/>
      <c r="AQ120" s="353"/>
      <c r="AR120" s="354"/>
      <c r="AS120" s="352"/>
      <c r="AT120" s="353"/>
      <c r="AU120" s="353"/>
      <c r="AV120" s="353"/>
      <c r="AW120" s="353"/>
      <c r="AX120" s="353"/>
      <c r="AY120" s="353"/>
      <c r="AZ120" s="353"/>
      <c r="BA120" s="353"/>
      <c r="BB120" s="353"/>
      <c r="BC120" s="353"/>
      <c r="BD120" s="353"/>
      <c r="BE120" s="353"/>
      <c r="BF120" s="353"/>
      <c r="BG120" s="353"/>
      <c r="BH120" s="353"/>
      <c r="BI120" s="353"/>
      <c r="BJ120" s="353"/>
      <c r="BK120" s="353"/>
      <c r="BL120" s="353"/>
      <c r="BM120" s="353"/>
      <c r="BN120" s="353"/>
      <c r="BO120" s="353"/>
      <c r="BP120" s="353"/>
      <c r="BQ120" s="353"/>
      <c r="BR120" s="353"/>
      <c r="BS120" s="353"/>
      <c r="BT120" s="353"/>
      <c r="BU120" s="353"/>
      <c r="BV120" s="353"/>
      <c r="BW120" s="353"/>
      <c r="BX120" s="353"/>
      <c r="BY120" s="353"/>
      <c r="BZ120" s="353"/>
      <c r="CA120" s="353"/>
      <c r="CB120" s="353"/>
      <c r="CC120" s="353"/>
      <c r="CD120" s="353"/>
      <c r="CE120" s="353"/>
      <c r="CF120" s="353"/>
      <c r="CG120" s="353"/>
      <c r="CH120" s="353"/>
      <c r="CI120" s="353"/>
      <c r="CJ120" s="353"/>
      <c r="CK120" s="353"/>
      <c r="CL120" s="353"/>
      <c r="CM120" s="353"/>
      <c r="CN120" s="353"/>
      <c r="CO120" s="353"/>
      <c r="CP120" s="353"/>
      <c r="CQ120" s="353"/>
      <c r="CR120" s="353"/>
      <c r="CS120" s="353"/>
      <c r="CT120" s="353"/>
      <c r="CU120" s="353"/>
      <c r="CV120" s="353"/>
      <c r="CW120" s="353"/>
      <c r="CX120" s="353"/>
      <c r="CY120" s="353"/>
      <c r="CZ120" s="353"/>
      <c r="DA120" s="353"/>
      <c r="DB120" s="353"/>
      <c r="DC120" s="353"/>
      <c r="DD120" s="353"/>
      <c r="DE120" s="353"/>
      <c r="DF120" s="353"/>
      <c r="DG120" s="353"/>
      <c r="DH120" s="353"/>
      <c r="DI120" s="353"/>
      <c r="DJ120" s="354"/>
    </row>
    <row r="121" spans="1:114" ht="12.75">
      <c r="A121" s="271" t="str">
        <f>'План УП'!A125</f>
        <v>3В</v>
      </c>
      <c r="B121" s="55">
        <f>'План УП'!B125</f>
        <v>19</v>
      </c>
      <c r="C121" s="338">
        <f>'План УП'!C125</f>
        <v>0</v>
      </c>
      <c r="D121" s="272">
        <f>'План УП'!D125</f>
        <v>0</v>
      </c>
      <c r="E121" s="273">
        <f>'План УП'!E125</f>
        <v>0</v>
      </c>
      <c r="F121" s="274">
        <f>'План УП'!F125</f>
        <v>0</v>
      </c>
      <c r="G121" s="282">
        <f>'План УП'!G125</f>
        <v>0</v>
      </c>
      <c r="H121" s="281">
        <f>'План УП'!H125</f>
        <v>0</v>
      </c>
      <c r="I121" s="281">
        <f>'План УП'!I125</f>
        <v>0</v>
      </c>
      <c r="J121" s="281">
        <f>'План УП'!J125</f>
        <v>0</v>
      </c>
      <c r="K121" s="281">
        <f>'План УП'!K125</f>
        <v>0</v>
      </c>
      <c r="L121" s="281">
        <f>'План УП'!L125</f>
        <v>0</v>
      </c>
      <c r="M121" s="281"/>
      <c r="N121" s="281"/>
      <c r="O121" s="352"/>
      <c r="P121" s="353"/>
      <c r="Q121" s="353"/>
      <c r="R121" s="353"/>
      <c r="S121" s="353"/>
      <c r="T121" s="353"/>
      <c r="U121" s="353"/>
      <c r="V121" s="353"/>
      <c r="W121" s="353"/>
      <c r="X121" s="353"/>
      <c r="Y121" s="353"/>
      <c r="Z121" s="353"/>
      <c r="AA121" s="353"/>
      <c r="AB121" s="353"/>
      <c r="AC121" s="353"/>
      <c r="AD121" s="353"/>
      <c r="AE121" s="353"/>
      <c r="AF121" s="353"/>
      <c r="AG121" s="353"/>
      <c r="AH121" s="353"/>
      <c r="AI121" s="353"/>
      <c r="AJ121" s="353"/>
      <c r="AK121" s="353"/>
      <c r="AL121" s="353"/>
      <c r="AM121" s="353"/>
      <c r="AN121" s="353"/>
      <c r="AO121" s="353"/>
      <c r="AP121" s="353"/>
      <c r="AQ121" s="353"/>
      <c r="AR121" s="354"/>
      <c r="AS121" s="352"/>
      <c r="AT121" s="353"/>
      <c r="AU121" s="353"/>
      <c r="AV121" s="353"/>
      <c r="AW121" s="353"/>
      <c r="AX121" s="353"/>
      <c r="AY121" s="353"/>
      <c r="AZ121" s="353"/>
      <c r="BA121" s="353"/>
      <c r="BB121" s="353"/>
      <c r="BC121" s="353"/>
      <c r="BD121" s="353"/>
      <c r="BE121" s="353"/>
      <c r="BF121" s="353"/>
      <c r="BG121" s="353"/>
      <c r="BH121" s="353"/>
      <c r="BI121" s="353"/>
      <c r="BJ121" s="353"/>
      <c r="BK121" s="353"/>
      <c r="BL121" s="353"/>
      <c r="BM121" s="353"/>
      <c r="BN121" s="353"/>
      <c r="BO121" s="353"/>
      <c r="BP121" s="353"/>
      <c r="BQ121" s="353"/>
      <c r="BR121" s="353"/>
      <c r="BS121" s="353"/>
      <c r="BT121" s="353"/>
      <c r="BU121" s="353"/>
      <c r="BV121" s="353"/>
      <c r="BW121" s="353"/>
      <c r="BX121" s="353"/>
      <c r="BY121" s="353"/>
      <c r="BZ121" s="353"/>
      <c r="CA121" s="353"/>
      <c r="CB121" s="353"/>
      <c r="CC121" s="353"/>
      <c r="CD121" s="353"/>
      <c r="CE121" s="353"/>
      <c r="CF121" s="353"/>
      <c r="CG121" s="353"/>
      <c r="CH121" s="353"/>
      <c r="CI121" s="353"/>
      <c r="CJ121" s="353"/>
      <c r="CK121" s="353"/>
      <c r="CL121" s="353"/>
      <c r="CM121" s="353"/>
      <c r="CN121" s="353"/>
      <c r="CO121" s="353"/>
      <c r="CP121" s="353"/>
      <c r="CQ121" s="353"/>
      <c r="CR121" s="353"/>
      <c r="CS121" s="353"/>
      <c r="CT121" s="353"/>
      <c r="CU121" s="353"/>
      <c r="CV121" s="353"/>
      <c r="CW121" s="353"/>
      <c r="CX121" s="353"/>
      <c r="CY121" s="353"/>
      <c r="CZ121" s="353"/>
      <c r="DA121" s="353"/>
      <c r="DB121" s="353"/>
      <c r="DC121" s="353"/>
      <c r="DD121" s="353"/>
      <c r="DE121" s="353"/>
      <c r="DF121" s="353"/>
      <c r="DG121" s="353"/>
      <c r="DH121" s="353"/>
      <c r="DI121" s="353"/>
      <c r="DJ121" s="354"/>
    </row>
    <row r="122" spans="1:114" ht="12.75">
      <c r="A122" s="271" t="str">
        <f>'План УП'!A126</f>
        <v>3В</v>
      </c>
      <c r="B122" s="55">
        <f>'План УП'!B126</f>
        <v>20</v>
      </c>
      <c r="C122" s="338">
        <f>'План УП'!C126</f>
        <v>0</v>
      </c>
      <c r="D122" s="272">
        <f>'План УП'!D126</f>
        <v>0</v>
      </c>
      <c r="E122" s="273">
        <f>'План УП'!E126</f>
        <v>0</v>
      </c>
      <c r="F122" s="274">
        <f>'План УП'!F126</f>
        <v>0</v>
      </c>
      <c r="G122" s="282">
        <f>'План УП'!G126</f>
        <v>0</v>
      </c>
      <c r="H122" s="281">
        <f>'План УП'!H126</f>
        <v>0</v>
      </c>
      <c r="I122" s="281">
        <f>'План УП'!I126</f>
        <v>0</v>
      </c>
      <c r="J122" s="281">
        <f>'План УП'!J126</f>
        <v>0</v>
      </c>
      <c r="K122" s="281">
        <f>'План УП'!K126</f>
        <v>0</v>
      </c>
      <c r="L122" s="281">
        <f>'План УП'!L126</f>
        <v>0</v>
      </c>
      <c r="M122" s="281"/>
      <c r="N122" s="281"/>
      <c r="O122" s="352"/>
      <c r="P122" s="353"/>
      <c r="Q122" s="353"/>
      <c r="R122" s="353"/>
      <c r="S122" s="353"/>
      <c r="T122" s="353"/>
      <c r="U122" s="353"/>
      <c r="V122" s="353"/>
      <c r="W122" s="353"/>
      <c r="X122" s="353"/>
      <c r="Y122" s="353"/>
      <c r="Z122" s="353"/>
      <c r="AA122" s="353"/>
      <c r="AB122" s="353"/>
      <c r="AC122" s="353"/>
      <c r="AD122" s="353"/>
      <c r="AE122" s="353"/>
      <c r="AF122" s="353"/>
      <c r="AG122" s="353"/>
      <c r="AH122" s="353"/>
      <c r="AI122" s="353"/>
      <c r="AJ122" s="353"/>
      <c r="AK122" s="353"/>
      <c r="AL122" s="353"/>
      <c r="AM122" s="353"/>
      <c r="AN122" s="353"/>
      <c r="AO122" s="353"/>
      <c r="AP122" s="353"/>
      <c r="AQ122" s="353"/>
      <c r="AR122" s="354"/>
      <c r="AS122" s="352"/>
      <c r="AT122" s="353"/>
      <c r="AU122" s="353"/>
      <c r="AV122" s="353"/>
      <c r="AW122" s="353"/>
      <c r="AX122" s="353"/>
      <c r="AY122" s="353"/>
      <c r="AZ122" s="353"/>
      <c r="BA122" s="353"/>
      <c r="BB122" s="353"/>
      <c r="BC122" s="353"/>
      <c r="BD122" s="353"/>
      <c r="BE122" s="353"/>
      <c r="BF122" s="353"/>
      <c r="BG122" s="353"/>
      <c r="BH122" s="353"/>
      <c r="BI122" s="353"/>
      <c r="BJ122" s="353"/>
      <c r="BK122" s="353"/>
      <c r="BL122" s="353"/>
      <c r="BM122" s="353"/>
      <c r="BN122" s="353"/>
      <c r="BO122" s="353"/>
      <c r="BP122" s="353"/>
      <c r="BQ122" s="353"/>
      <c r="BR122" s="353"/>
      <c r="BS122" s="353"/>
      <c r="BT122" s="353"/>
      <c r="BU122" s="353"/>
      <c r="BV122" s="353"/>
      <c r="BW122" s="353"/>
      <c r="BX122" s="353"/>
      <c r="BY122" s="353"/>
      <c r="BZ122" s="353"/>
      <c r="CA122" s="353"/>
      <c r="CB122" s="353"/>
      <c r="CC122" s="353"/>
      <c r="CD122" s="353"/>
      <c r="CE122" s="353"/>
      <c r="CF122" s="353"/>
      <c r="CG122" s="353"/>
      <c r="CH122" s="353"/>
      <c r="CI122" s="353"/>
      <c r="CJ122" s="353"/>
      <c r="CK122" s="353"/>
      <c r="CL122" s="353"/>
      <c r="CM122" s="353"/>
      <c r="CN122" s="353"/>
      <c r="CO122" s="353"/>
      <c r="CP122" s="353"/>
      <c r="CQ122" s="353"/>
      <c r="CR122" s="353"/>
      <c r="CS122" s="353"/>
      <c r="CT122" s="353"/>
      <c r="CU122" s="353"/>
      <c r="CV122" s="353"/>
      <c r="CW122" s="353"/>
      <c r="CX122" s="353"/>
      <c r="CY122" s="353"/>
      <c r="CZ122" s="353"/>
      <c r="DA122" s="353"/>
      <c r="DB122" s="353"/>
      <c r="DC122" s="353"/>
      <c r="DD122" s="353"/>
      <c r="DE122" s="353"/>
      <c r="DF122" s="353"/>
      <c r="DG122" s="353"/>
      <c r="DH122" s="353"/>
      <c r="DI122" s="353"/>
      <c r="DJ122" s="354"/>
    </row>
    <row r="123" spans="1:114" ht="12.75">
      <c r="A123" s="271" t="str">
        <f>'План УП'!A127</f>
        <v>3В</v>
      </c>
      <c r="B123" s="55">
        <f>'План УП'!B127</f>
        <v>21</v>
      </c>
      <c r="C123" s="338">
        <f>'План УП'!C127</f>
        <v>0</v>
      </c>
      <c r="D123" s="272">
        <f>'План УП'!D127</f>
        <v>0</v>
      </c>
      <c r="E123" s="273">
        <f>'План УП'!E127</f>
        <v>0</v>
      </c>
      <c r="F123" s="274">
        <f>'План УП'!F127</f>
        <v>0</v>
      </c>
      <c r="G123" s="282">
        <f>'План УП'!G127</f>
        <v>0</v>
      </c>
      <c r="H123" s="281">
        <f>'План УП'!H127</f>
        <v>0</v>
      </c>
      <c r="I123" s="281">
        <f>'План УП'!I127</f>
        <v>0</v>
      </c>
      <c r="J123" s="281">
        <f>'План УП'!J127</f>
        <v>0</v>
      </c>
      <c r="K123" s="281">
        <f>'План УП'!K127</f>
        <v>0</v>
      </c>
      <c r="L123" s="281">
        <f>'План УП'!L127</f>
        <v>0</v>
      </c>
      <c r="M123" s="281"/>
      <c r="N123" s="281"/>
      <c r="O123" s="352"/>
      <c r="P123" s="353"/>
      <c r="Q123" s="353"/>
      <c r="R123" s="353"/>
      <c r="S123" s="353"/>
      <c r="T123" s="353"/>
      <c r="U123" s="353"/>
      <c r="V123" s="353"/>
      <c r="W123" s="353"/>
      <c r="X123" s="353"/>
      <c r="Y123" s="353"/>
      <c r="Z123" s="353"/>
      <c r="AA123" s="353"/>
      <c r="AB123" s="353"/>
      <c r="AC123" s="353"/>
      <c r="AD123" s="353"/>
      <c r="AE123" s="353"/>
      <c r="AF123" s="353"/>
      <c r="AG123" s="353"/>
      <c r="AH123" s="353"/>
      <c r="AI123" s="353"/>
      <c r="AJ123" s="353"/>
      <c r="AK123" s="353"/>
      <c r="AL123" s="353"/>
      <c r="AM123" s="353"/>
      <c r="AN123" s="353"/>
      <c r="AO123" s="353"/>
      <c r="AP123" s="353"/>
      <c r="AQ123" s="353"/>
      <c r="AR123" s="354"/>
      <c r="AS123" s="352"/>
      <c r="AT123" s="353"/>
      <c r="AU123" s="353"/>
      <c r="AV123" s="353"/>
      <c r="AW123" s="353"/>
      <c r="AX123" s="353"/>
      <c r="AY123" s="353"/>
      <c r="AZ123" s="353"/>
      <c r="BA123" s="353"/>
      <c r="BB123" s="353"/>
      <c r="BC123" s="353"/>
      <c r="BD123" s="353"/>
      <c r="BE123" s="353"/>
      <c r="BF123" s="353"/>
      <c r="BG123" s="353"/>
      <c r="BH123" s="353"/>
      <c r="BI123" s="353"/>
      <c r="BJ123" s="353"/>
      <c r="BK123" s="353"/>
      <c r="BL123" s="353"/>
      <c r="BM123" s="353"/>
      <c r="BN123" s="353"/>
      <c r="BO123" s="353"/>
      <c r="BP123" s="353"/>
      <c r="BQ123" s="353"/>
      <c r="BR123" s="353"/>
      <c r="BS123" s="353"/>
      <c r="BT123" s="353"/>
      <c r="BU123" s="353"/>
      <c r="BV123" s="353"/>
      <c r="BW123" s="353"/>
      <c r="BX123" s="353"/>
      <c r="BY123" s="353"/>
      <c r="BZ123" s="353"/>
      <c r="CA123" s="353"/>
      <c r="CB123" s="353"/>
      <c r="CC123" s="353"/>
      <c r="CD123" s="353"/>
      <c r="CE123" s="353"/>
      <c r="CF123" s="353"/>
      <c r="CG123" s="353"/>
      <c r="CH123" s="353"/>
      <c r="CI123" s="353"/>
      <c r="CJ123" s="353"/>
      <c r="CK123" s="353"/>
      <c r="CL123" s="353"/>
      <c r="CM123" s="353"/>
      <c r="CN123" s="353"/>
      <c r="CO123" s="353"/>
      <c r="CP123" s="353"/>
      <c r="CQ123" s="353"/>
      <c r="CR123" s="353"/>
      <c r="CS123" s="353"/>
      <c r="CT123" s="353"/>
      <c r="CU123" s="353"/>
      <c r="CV123" s="353"/>
      <c r="CW123" s="353"/>
      <c r="CX123" s="353"/>
      <c r="CY123" s="353"/>
      <c r="CZ123" s="353"/>
      <c r="DA123" s="353"/>
      <c r="DB123" s="353"/>
      <c r="DC123" s="353"/>
      <c r="DD123" s="353"/>
      <c r="DE123" s="353"/>
      <c r="DF123" s="353"/>
      <c r="DG123" s="353"/>
      <c r="DH123" s="353"/>
      <c r="DI123" s="353"/>
      <c r="DJ123" s="354"/>
    </row>
    <row r="124" spans="1:114" ht="12.75">
      <c r="A124" s="271" t="str">
        <f>'План УП'!A128</f>
        <v>3В</v>
      </c>
      <c r="B124" s="55">
        <f>'План УП'!B128</f>
        <v>22</v>
      </c>
      <c r="C124" s="338">
        <f>'План УП'!C128</f>
        <v>0</v>
      </c>
      <c r="D124" s="272">
        <f>'План УП'!D128</f>
        <v>0</v>
      </c>
      <c r="E124" s="273">
        <f>'План УП'!E128</f>
        <v>0</v>
      </c>
      <c r="F124" s="274">
        <f>'План УП'!F128</f>
        <v>0</v>
      </c>
      <c r="G124" s="282">
        <f>'План УП'!G128</f>
        <v>0</v>
      </c>
      <c r="H124" s="281">
        <f>'План УП'!H128</f>
        <v>0</v>
      </c>
      <c r="I124" s="281">
        <f>'План УП'!I128</f>
        <v>0</v>
      </c>
      <c r="J124" s="281">
        <f>'План УП'!J128</f>
        <v>0</v>
      </c>
      <c r="K124" s="281">
        <f>'План УП'!K128</f>
        <v>0</v>
      </c>
      <c r="L124" s="281">
        <f>'План УП'!L128</f>
        <v>0</v>
      </c>
      <c r="M124" s="281"/>
      <c r="N124" s="281"/>
      <c r="O124" s="352"/>
      <c r="P124" s="353"/>
      <c r="Q124" s="353"/>
      <c r="R124" s="353"/>
      <c r="S124" s="353"/>
      <c r="T124" s="353"/>
      <c r="U124" s="353"/>
      <c r="V124" s="353"/>
      <c r="W124" s="353"/>
      <c r="X124" s="353"/>
      <c r="Y124" s="353"/>
      <c r="Z124" s="353"/>
      <c r="AA124" s="353"/>
      <c r="AB124" s="353"/>
      <c r="AC124" s="353"/>
      <c r="AD124" s="353"/>
      <c r="AE124" s="353"/>
      <c r="AF124" s="353"/>
      <c r="AG124" s="353"/>
      <c r="AH124" s="353"/>
      <c r="AI124" s="353"/>
      <c r="AJ124" s="353"/>
      <c r="AK124" s="353"/>
      <c r="AL124" s="353"/>
      <c r="AM124" s="353"/>
      <c r="AN124" s="353"/>
      <c r="AO124" s="353"/>
      <c r="AP124" s="353"/>
      <c r="AQ124" s="353"/>
      <c r="AR124" s="354"/>
      <c r="AS124" s="352"/>
      <c r="AT124" s="353"/>
      <c r="AU124" s="353"/>
      <c r="AV124" s="353"/>
      <c r="AW124" s="353"/>
      <c r="AX124" s="353"/>
      <c r="AY124" s="353"/>
      <c r="AZ124" s="353"/>
      <c r="BA124" s="353"/>
      <c r="BB124" s="353"/>
      <c r="BC124" s="353"/>
      <c r="BD124" s="353"/>
      <c r="BE124" s="353"/>
      <c r="BF124" s="353"/>
      <c r="BG124" s="353"/>
      <c r="BH124" s="353"/>
      <c r="BI124" s="353"/>
      <c r="BJ124" s="353"/>
      <c r="BK124" s="353"/>
      <c r="BL124" s="353"/>
      <c r="BM124" s="353"/>
      <c r="BN124" s="353"/>
      <c r="BO124" s="353"/>
      <c r="BP124" s="353"/>
      <c r="BQ124" s="353"/>
      <c r="BR124" s="353"/>
      <c r="BS124" s="353"/>
      <c r="BT124" s="353"/>
      <c r="BU124" s="353"/>
      <c r="BV124" s="353"/>
      <c r="BW124" s="353"/>
      <c r="BX124" s="353"/>
      <c r="BY124" s="353"/>
      <c r="BZ124" s="353"/>
      <c r="CA124" s="353"/>
      <c r="CB124" s="353"/>
      <c r="CC124" s="353"/>
      <c r="CD124" s="353"/>
      <c r="CE124" s="353"/>
      <c r="CF124" s="353"/>
      <c r="CG124" s="353"/>
      <c r="CH124" s="353"/>
      <c r="CI124" s="353"/>
      <c r="CJ124" s="353"/>
      <c r="CK124" s="353"/>
      <c r="CL124" s="353"/>
      <c r="CM124" s="353"/>
      <c r="CN124" s="353"/>
      <c r="CO124" s="353"/>
      <c r="CP124" s="353"/>
      <c r="CQ124" s="353"/>
      <c r="CR124" s="353"/>
      <c r="CS124" s="353"/>
      <c r="CT124" s="353"/>
      <c r="CU124" s="353"/>
      <c r="CV124" s="353"/>
      <c r="CW124" s="353"/>
      <c r="CX124" s="353"/>
      <c r="CY124" s="353"/>
      <c r="CZ124" s="353"/>
      <c r="DA124" s="353"/>
      <c r="DB124" s="353"/>
      <c r="DC124" s="353"/>
      <c r="DD124" s="353"/>
      <c r="DE124" s="353"/>
      <c r="DF124" s="353"/>
      <c r="DG124" s="353"/>
      <c r="DH124" s="353"/>
      <c r="DI124" s="353"/>
      <c r="DJ124" s="354"/>
    </row>
    <row r="125" spans="1:114" ht="12.75">
      <c r="A125" s="271" t="str">
        <f>'План УП'!A129</f>
        <v>3В</v>
      </c>
      <c r="B125" s="55">
        <f>'План УП'!B129</f>
        <v>23</v>
      </c>
      <c r="C125" s="338">
        <f>'План УП'!C129</f>
        <v>0</v>
      </c>
      <c r="D125" s="272">
        <f>'План УП'!D129</f>
        <v>0</v>
      </c>
      <c r="E125" s="273">
        <f>'План УП'!E129</f>
        <v>0</v>
      </c>
      <c r="F125" s="274">
        <f>'План УП'!F129</f>
        <v>0</v>
      </c>
      <c r="G125" s="282">
        <f>'План УП'!G129</f>
        <v>0</v>
      </c>
      <c r="H125" s="281">
        <f>'План УП'!H129</f>
        <v>0</v>
      </c>
      <c r="I125" s="281">
        <f>'План УП'!I129</f>
        <v>0</v>
      </c>
      <c r="J125" s="281">
        <f>'План УП'!J129</f>
        <v>0</v>
      </c>
      <c r="K125" s="281">
        <f>'План УП'!K129</f>
        <v>0</v>
      </c>
      <c r="L125" s="281">
        <f>'План УП'!L129</f>
        <v>0</v>
      </c>
      <c r="M125" s="281"/>
      <c r="N125" s="281"/>
      <c r="O125" s="352"/>
      <c r="P125" s="353"/>
      <c r="Q125" s="353"/>
      <c r="R125" s="353"/>
      <c r="S125" s="353"/>
      <c r="T125" s="353"/>
      <c r="U125" s="353"/>
      <c r="V125" s="353"/>
      <c r="W125" s="353"/>
      <c r="X125" s="353"/>
      <c r="Y125" s="353"/>
      <c r="Z125" s="353"/>
      <c r="AA125" s="353"/>
      <c r="AB125" s="353"/>
      <c r="AC125" s="353"/>
      <c r="AD125" s="353"/>
      <c r="AE125" s="353"/>
      <c r="AF125" s="353"/>
      <c r="AG125" s="353"/>
      <c r="AH125" s="353"/>
      <c r="AI125" s="353"/>
      <c r="AJ125" s="353"/>
      <c r="AK125" s="353"/>
      <c r="AL125" s="353"/>
      <c r="AM125" s="353"/>
      <c r="AN125" s="353"/>
      <c r="AO125" s="353"/>
      <c r="AP125" s="353"/>
      <c r="AQ125" s="353"/>
      <c r="AR125" s="354"/>
      <c r="AS125" s="352"/>
      <c r="AT125" s="353"/>
      <c r="AU125" s="353"/>
      <c r="AV125" s="353"/>
      <c r="AW125" s="353"/>
      <c r="AX125" s="353"/>
      <c r="AY125" s="353"/>
      <c r="AZ125" s="353"/>
      <c r="BA125" s="353"/>
      <c r="BB125" s="353"/>
      <c r="BC125" s="353"/>
      <c r="BD125" s="353"/>
      <c r="BE125" s="353"/>
      <c r="BF125" s="353"/>
      <c r="BG125" s="353"/>
      <c r="BH125" s="353"/>
      <c r="BI125" s="353"/>
      <c r="BJ125" s="353"/>
      <c r="BK125" s="353"/>
      <c r="BL125" s="353"/>
      <c r="BM125" s="353"/>
      <c r="BN125" s="353"/>
      <c r="BO125" s="353"/>
      <c r="BP125" s="353"/>
      <c r="BQ125" s="353"/>
      <c r="BR125" s="353"/>
      <c r="BS125" s="353"/>
      <c r="BT125" s="353"/>
      <c r="BU125" s="353"/>
      <c r="BV125" s="353"/>
      <c r="BW125" s="353"/>
      <c r="BX125" s="353"/>
      <c r="BY125" s="353"/>
      <c r="BZ125" s="353"/>
      <c r="CA125" s="353"/>
      <c r="CB125" s="353"/>
      <c r="CC125" s="353"/>
      <c r="CD125" s="353"/>
      <c r="CE125" s="353"/>
      <c r="CF125" s="353"/>
      <c r="CG125" s="353"/>
      <c r="CH125" s="353"/>
      <c r="CI125" s="353"/>
      <c r="CJ125" s="353"/>
      <c r="CK125" s="353"/>
      <c r="CL125" s="353"/>
      <c r="CM125" s="353"/>
      <c r="CN125" s="353"/>
      <c r="CO125" s="353"/>
      <c r="CP125" s="353"/>
      <c r="CQ125" s="353"/>
      <c r="CR125" s="353"/>
      <c r="CS125" s="353"/>
      <c r="CT125" s="353"/>
      <c r="CU125" s="353"/>
      <c r="CV125" s="353"/>
      <c r="CW125" s="353"/>
      <c r="CX125" s="353"/>
      <c r="CY125" s="353"/>
      <c r="CZ125" s="353"/>
      <c r="DA125" s="353"/>
      <c r="DB125" s="353"/>
      <c r="DC125" s="353"/>
      <c r="DD125" s="353"/>
      <c r="DE125" s="353"/>
      <c r="DF125" s="353"/>
      <c r="DG125" s="353"/>
      <c r="DH125" s="353"/>
      <c r="DI125" s="353"/>
      <c r="DJ125" s="354"/>
    </row>
    <row r="126" spans="1:114" ht="12.75">
      <c r="A126" s="271" t="str">
        <f>'План УП'!A130</f>
        <v>3В</v>
      </c>
      <c r="B126" s="55">
        <f>'План УП'!B130</f>
        <v>24</v>
      </c>
      <c r="C126" s="338">
        <f>'План УП'!C130</f>
        <v>0</v>
      </c>
      <c r="D126" s="272">
        <f>'План УП'!D130</f>
        <v>0</v>
      </c>
      <c r="E126" s="273">
        <f>'План УП'!E130</f>
        <v>0</v>
      </c>
      <c r="F126" s="274">
        <f>'План УП'!F130</f>
        <v>0</v>
      </c>
      <c r="G126" s="282">
        <f>'План УП'!G130</f>
        <v>0</v>
      </c>
      <c r="H126" s="281">
        <f>'План УП'!H130</f>
        <v>0</v>
      </c>
      <c r="I126" s="281">
        <f>'План УП'!I130</f>
        <v>0</v>
      </c>
      <c r="J126" s="281">
        <f>'План УП'!J130</f>
        <v>0</v>
      </c>
      <c r="K126" s="281">
        <f>'План УП'!K130</f>
        <v>0</v>
      </c>
      <c r="L126" s="281">
        <f>'План УП'!L130</f>
        <v>0</v>
      </c>
      <c r="M126" s="281"/>
      <c r="N126" s="281"/>
      <c r="O126" s="352"/>
      <c r="P126" s="353"/>
      <c r="Q126" s="353"/>
      <c r="R126" s="353"/>
      <c r="S126" s="353"/>
      <c r="T126" s="353"/>
      <c r="U126" s="353"/>
      <c r="V126" s="353"/>
      <c r="W126" s="353"/>
      <c r="X126" s="353"/>
      <c r="Y126" s="353"/>
      <c r="Z126" s="353"/>
      <c r="AA126" s="353"/>
      <c r="AB126" s="353"/>
      <c r="AC126" s="353"/>
      <c r="AD126" s="353"/>
      <c r="AE126" s="353"/>
      <c r="AF126" s="353"/>
      <c r="AG126" s="353"/>
      <c r="AH126" s="353"/>
      <c r="AI126" s="353"/>
      <c r="AJ126" s="353"/>
      <c r="AK126" s="353"/>
      <c r="AL126" s="353"/>
      <c r="AM126" s="353"/>
      <c r="AN126" s="353"/>
      <c r="AO126" s="353"/>
      <c r="AP126" s="353"/>
      <c r="AQ126" s="353"/>
      <c r="AR126" s="354"/>
      <c r="AS126" s="352"/>
      <c r="AT126" s="353"/>
      <c r="AU126" s="353"/>
      <c r="AV126" s="353"/>
      <c r="AW126" s="353"/>
      <c r="AX126" s="353"/>
      <c r="AY126" s="353"/>
      <c r="AZ126" s="353"/>
      <c r="BA126" s="353"/>
      <c r="BB126" s="353"/>
      <c r="BC126" s="353"/>
      <c r="BD126" s="353"/>
      <c r="BE126" s="353"/>
      <c r="BF126" s="353"/>
      <c r="BG126" s="353"/>
      <c r="BH126" s="353"/>
      <c r="BI126" s="353"/>
      <c r="BJ126" s="353"/>
      <c r="BK126" s="353"/>
      <c r="BL126" s="353"/>
      <c r="BM126" s="353"/>
      <c r="BN126" s="353"/>
      <c r="BO126" s="353"/>
      <c r="BP126" s="353"/>
      <c r="BQ126" s="353"/>
      <c r="BR126" s="353"/>
      <c r="BS126" s="353"/>
      <c r="BT126" s="353"/>
      <c r="BU126" s="353"/>
      <c r="BV126" s="353"/>
      <c r="BW126" s="353"/>
      <c r="BX126" s="353"/>
      <c r="BY126" s="353"/>
      <c r="BZ126" s="353"/>
      <c r="CA126" s="353"/>
      <c r="CB126" s="353"/>
      <c r="CC126" s="353"/>
      <c r="CD126" s="353"/>
      <c r="CE126" s="353"/>
      <c r="CF126" s="353"/>
      <c r="CG126" s="353"/>
      <c r="CH126" s="353"/>
      <c r="CI126" s="353"/>
      <c r="CJ126" s="353"/>
      <c r="CK126" s="353"/>
      <c r="CL126" s="353"/>
      <c r="CM126" s="353"/>
      <c r="CN126" s="353"/>
      <c r="CO126" s="353"/>
      <c r="CP126" s="353"/>
      <c r="CQ126" s="353"/>
      <c r="CR126" s="353"/>
      <c r="CS126" s="353"/>
      <c r="CT126" s="353"/>
      <c r="CU126" s="353"/>
      <c r="CV126" s="353"/>
      <c r="CW126" s="353"/>
      <c r="CX126" s="353"/>
      <c r="CY126" s="353"/>
      <c r="CZ126" s="353"/>
      <c r="DA126" s="353"/>
      <c r="DB126" s="353"/>
      <c r="DC126" s="353"/>
      <c r="DD126" s="353"/>
      <c r="DE126" s="353"/>
      <c r="DF126" s="353"/>
      <c r="DG126" s="353"/>
      <c r="DH126" s="353"/>
      <c r="DI126" s="353"/>
      <c r="DJ126" s="354"/>
    </row>
    <row r="127" spans="1:114" ht="13.5" thickBot="1">
      <c r="A127" s="271" t="str">
        <f>'План УП'!A131</f>
        <v>3В</v>
      </c>
      <c r="B127" s="55">
        <f>'План УП'!B131</f>
        <v>25</v>
      </c>
      <c r="C127" s="338">
        <f>'План УП'!C131</f>
        <v>0</v>
      </c>
      <c r="D127" s="272">
        <f>'План УП'!D131</f>
        <v>0</v>
      </c>
      <c r="E127" s="273">
        <f>'План УП'!E131</f>
        <v>0</v>
      </c>
      <c r="F127" s="274">
        <f>'План УП'!F131</f>
        <v>0</v>
      </c>
      <c r="G127" s="282">
        <f>'План УП'!G131</f>
        <v>0</v>
      </c>
      <c r="H127" s="281">
        <f>'План УП'!H131</f>
        <v>0</v>
      </c>
      <c r="I127" s="281">
        <f>'План УП'!I131</f>
        <v>0</v>
      </c>
      <c r="J127" s="281">
        <f>'План УП'!J131</f>
        <v>0</v>
      </c>
      <c r="K127" s="281">
        <f>'План УП'!K131</f>
        <v>0</v>
      </c>
      <c r="L127" s="281">
        <f>'План УП'!L131</f>
        <v>0</v>
      </c>
      <c r="M127" s="281"/>
      <c r="N127" s="281"/>
      <c r="O127" s="352"/>
      <c r="P127" s="353"/>
      <c r="Q127" s="353"/>
      <c r="R127" s="353"/>
      <c r="S127" s="353"/>
      <c r="T127" s="353"/>
      <c r="U127" s="353"/>
      <c r="V127" s="353"/>
      <c r="W127" s="353"/>
      <c r="X127" s="353"/>
      <c r="Y127" s="353"/>
      <c r="Z127" s="353"/>
      <c r="AA127" s="353"/>
      <c r="AB127" s="353"/>
      <c r="AC127" s="353"/>
      <c r="AD127" s="353"/>
      <c r="AE127" s="353"/>
      <c r="AF127" s="353"/>
      <c r="AG127" s="353"/>
      <c r="AH127" s="353"/>
      <c r="AI127" s="353"/>
      <c r="AJ127" s="353"/>
      <c r="AK127" s="353"/>
      <c r="AL127" s="353"/>
      <c r="AM127" s="353"/>
      <c r="AN127" s="353"/>
      <c r="AO127" s="353"/>
      <c r="AP127" s="353"/>
      <c r="AQ127" s="353"/>
      <c r="AR127" s="354"/>
      <c r="AS127" s="352"/>
      <c r="AT127" s="353"/>
      <c r="AU127" s="353"/>
      <c r="AV127" s="353"/>
      <c r="AW127" s="353"/>
      <c r="AX127" s="353"/>
      <c r="AY127" s="353"/>
      <c r="AZ127" s="353"/>
      <c r="BA127" s="353"/>
      <c r="BB127" s="353"/>
      <c r="BC127" s="353"/>
      <c r="BD127" s="353"/>
      <c r="BE127" s="353"/>
      <c r="BF127" s="353"/>
      <c r="BG127" s="353"/>
      <c r="BH127" s="353"/>
      <c r="BI127" s="353"/>
      <c r="BJ127" s="353"/>
      <c r="BK127" s="353"/>
      <c r="BL127" s="353"/>
      <c r="BM127" s="353"/>
      <c r="BN127" s="353"/>
      <c r="BO127" s="353"/>
      <c r="BP127" s="353"/>
      <c r="BQ127" s="353"/>
      <c r="BR127" s="353"/>
      <c r="BS127" s="353"/>
      <c r="BT127" s="353"/>
      <c r="BU127" s="353"/>
      <c r="BV127" s="353"/>
      <c r="BW127" s="353"/>
      <c r="BX127" s="353"/>
      <c r="BY127" s="353"/>
      <c r="BZ127" s="353"/>
      <c r="CA127" s="353"/>
      <c r="CB127" s="353"/>
      <c r="CC127" s="353"/>
      <c r="CD127" s="353"/>
      <c r="CE127" s="353"/>
      <c r="CF127" s="353"/>
      <c r="CG127" s="353"/>
      <c r="CH127" s="353"/>
      <c r="CI127" s="353"/>
      <c r="CJ127" s="353"/>
      <c r="CK127" s="353"/>
      <c r="CL127" s="353"/>
      <c r="CM127" s="353"/>
      <c r="CN127" s="353"/>
      <c r="CO127" s="353"/>
      <c r="CP127" s="353"/>
      <c r="CQ127" s="353"/>
      <c r="CR127" s="353"/>
      <c r="CS127" s="353"/>
      <c r="CT127" s="353"/>
      <c r="CU127" s="353"/>
      <c r="CV127" s="353"/>
      <c r="CW127" s="353"/>
      <c r="CX127" s="353"/>
      <c r="CY127" s="353"/>
      <c r="CZ127" s="353"/>
      <c r="DA127" s="353"/>
      <c r="DB127" s="353"/>
      <c r="DC127" s="353"/>
      <c r="DD127" s="353"/>
      <c r="DE127" s="353"/>
      <c r="DF127" s="353"/>
      <c r="DG127" s="353"/>
      <c r="DH127" s="353"/>
      <c r="DI127" s="353"/>
      <c r="DJ127" s="354"/>
    </row>
    <row r="128" spans="1:114" ht="12.75">
      <c r="A128" s="341" t="str">
        <f>'План УП'!A132</f>
        <v>4.Ф</v>
      </c>
      <c r="B128" s="275">
        <f>'План УП'!B132</f>
        <v>0</v>
      </c>
      <c r="C128" s="339" t="str">
        <f>'План УП'!C132</f>
        <v>4. Физическая культура</v>
      </c>
      <c r="D128" s="276">
        <f>'План УП'!D132</f>
        <v>0</v>
      </c>
      <c r="E128" s="277">
        <f>'План УП'!E132</f>
        <v>2</v>
      </c>
      <c r="F128" s="278">
        <f>'План УП'!F132</f>
        <v>2</v>
      </c>
      <c r="G128" s="279">
        <f>'План УП'!G132</f>
        <v>0</v>
      </c>
      <c r="H128" s="280">
        <f>'План УП'!H132</f>
        <v>0</v>
      </c>
      <c r="I128" s="280">
        <f>'План УП'!I132</f>
        <v>0</v>
      </c>
      <c r="J128" s="280">
        <f>'План УП'!J132</f>
        <v>0</v>
      </c>
      <c r="K128" s="280">
        <f>'План УП'!K132</f>
        <v>0</v>
      </c>
      <c r="L128" s="280">
        <f>'План УП'!L132</f>
        <v>2</v>
      </c>
      <c r="M128" s="280"/>
      <c r="N128" s="280"/>
      <c r="O128" s="355"/>
      <c r="P128" s="356"/>
      <c r="Q128" s="356"/>
      <c r="R128" s="356"/>
      <c r="S128" s="356"/>
      <c r="T128" s="356"/>
      <c r="U128" s="356"/>
      <c r="V128" s="356"/>
      <c r="W128" s="356"/>
      <c r="X128" s="356"/>
      <c r="Y128" s="356"/>
      <c r="Z128" s="356"/>
      <c r="AA128" s="356"/>
      <c r="AB128" s="356"/>
      <c r="AC128" s="356"/>
      <c r="AD128" s="356"/>
      <c r="AE128" s="356"/>
      <c r="AF128" s="356"/>
      <c r="AG128" s="356"/>
      <c r="AH128" s="356"/>
      <c r="AI128" s="356"/>
      <c r="AJ128" s="356"/>
      <c r="AK128" s="356"/>
      <c r="AL128" s="356"/>
      <c r="AM128" s="356"/>
      <c r="AN128" s="356"/>
      <c r="AO128" s="356"/>
      <c r="AP128" s="356"/>
      <c r="AQ128" s="356"/>
      <c r="AR128" s="357"/>
      <c r="AS128" s="358"/>
      <c r="AT128" s="359"/>
      <c r="AU128" s="359"/>
      <c r="AV128" s="359"/>
      <c r="AW128" s="359"/>
      <c r="AX128" s="359"/>
      <c r="AY128" s="359"/>
      <c r="AZ128" s="359"/>
      <c r="BA128" s="359"/>
      <c r="BB128" s="359"/>
      <c r="BC128" s="359"/>
      <c r="BD128" s="359"/>
      <c r="BE128" s="359"/>
      <c r="BF128" s="359"/>
      <c r="BG128" s="359"/>
      <c r="BH128" s="359"/>
      <c r="BI128" s="359"/>
      <c r="BJ128" s="359"/>
      <c r="BK128" s="359"/>
      <c r="BL128" s="359"/>
      <c r="BM128" s="359"/>
      <c r="BN128" s="359"/>
      <c r="BO128" s="359"/>
      <c r="BP128" s="359"/>
      <c r="BQ128" s="359"/>
      <c r="BR128" s="359"/>
      <c r="BS128" s="359"/>
      <c r="BT128" s="359"/>
      <c r="BU128" s="359"/>
      <c r="BV128" s="359"/>
      <c r="BW128" s="359"/>
      <c r="BX128" s="359"/>
      <c r="BY128" s="359"/>
      <c r="BZ128" s="359"/>
      <c r="CA128" s="359"/>
      <c r="CB128" s="359"/>
      <c r="CC128" s="359"/>
      <c r="CD128" s="359"/>
      <c r="CE128" s="359"/>
      <c r="CF128" s="359"/>
      <c r="CG128" s="359"/>
      <c r="CH128" s="359"/>
      <c r="CI128" s="359"/>
      <c r="CJ128" s="359"/>
      <c r="CK128" s="359"/>
      <c r="CL128" s="359"/>
      <c r="CM128" s="359"/>
      <c r="CN128" s="359"/>
      <c r="CO128" s="359"/>
      <c r="CP128" s="359"/>
      <c r="CQ128" s="359"/>
      <c r="CR128" s="359"/>
      <c r="CS128" s="359"/>
      <c r="CT128" s="359"/>
      <c r="CU128" s="359"/>
      <c r="CV128" s="359"/>
      <c r="CW128" s="359"/>
      <c r="CX128" s="359"/>
      <c r="CY128" s="359"/>
      <c r="CZ128" s="359"/>
      <c r="DA128" s="359"/>
      <c r="DB128" s="359"/>
      <c r="DC128" s="359"/>
      <c r="DD128" s="359"/>
      <c r="DE128" s="359"/>
      <c r="DF128" s="359"/>
      <c r="DG128" s="359"/>
      <c r="DH128" s="359"/>
      <c r="DI128" s="359"/>
      <c r="DJ128" s="360"/>
    </row>
    <row r="129" spans="1:114" ht="13.5" thickBot="1">
      <c r="A129" s="271" t="str">
        <f>'План УП'!A133</f>
        <v>4Б</v>
      </c>
      <c r="B129" s="55">
        <f>'План УП'!B133</f>
        <v>1</v>
      </c>
      <c r="C129" s="338" t="str">
        <f>'План УП'!C133</f>
        <v>Физическая культура</v>
      </c>
      <c r="D129" s="272">
        <f>'План УП'!D133</f>
        <v>0</v>
      </c>
      <c r="E129" s="273">
        <f>'План УП'!E133</f>
        <v>2</v>
      </c>
      <c r="F129" s="274">
        <f>'План УП'!F133</f>
        <v>2</v>
      </c>
      <c r="G129" s="282">
        <f>'План УП'!G133</f>
        <v>0</v>
      </c>
      <c r="H129" s="281">
        <f>'План УП'!H133</f>
        <v>0</v>
      </c>
      <c r="I129" s="281">
        <f>'План УП'!I133</f>
        <v>0</v>
      </c>
      <c r="J129" s="281">
        <f>'План УП'!J133</f>
        <v>0</v>
      </c>
      <c r="K129" s="281">
        <f>'План УП'!K133</f>
        <v>0</v>
      </c>
      <c r="L129" s="281">
        <f>'План УП'!L133</f>
        <v>2</v>
      </c>
      <c r="M129" s="281"/>
      <c r="N129" s="281"/>
      <c r="O129" s="352"/>
      <c r="P129" s="353"/>
      <c r="Q129" s="353"/>
      <c r="R129" s="353"/>
      <c r="S129" s="353"/>
      <c r="T129" s="353"/>
      <c r="U129" s="353"/>
      <c r="V129" s="353"/>
      <c r="W129" s="353"/>
      <c r="X129" s="353"/>
      <c r="Y129" s="353"/>
      <c r="Z129" s="353"/>
      <c r="AA129" s="353"/>
      <c r="AB129" s="353"/>
      <c r="AC129" s="353"/>
      <c r="AD129" s="353"/>
      <c r="AE129" s="353"/>
      <c r="AF129" s="353"/>
      <c r="AG129" s="353"/>
      <c r="AH129" s="353"/>
      <c r="AI129" s="353"/>
      <c r="AJ129" s="353"/>
      <c r="AK129" s="353"/>
      <c r="AL129" s="353">
        <v>0</v>
      </c>
      <c r="AM129" s="353"/>
      <c r="AN129" s="353"/>
      <c r="AO129" s="353"/>
      <c r="AP129" s="353"/>
      <c r="AQ129" s="353"/>
      <c r="AR129" s="354"/>
      <c r="AS129" s="352"/>
      <c r="AT129" s="353"/>
      <c r="AU129" s="353"/>
      <c r="AV129" s="353"/>
      <c r="AW129" s="353"/>
      <c r="AX129" s="353"/>
      <c r="AY129" s="353"/>
      <c r="AZ129" s="353"/>
      <c r="BA129" s="353"/>
      <c r="BB129" s="353"/>
      <c r="BC129" s="353"/>
      <c r="BD129" s="353"/>
      <c r="BE129" s="353"/>
      <c r="BF129" s="353"/>
      <c r="BG129" s="353"/>
      <c r="BH129" s="353"/>
      <c r="BI129" s="353"/>
      <c r="BJ129" s="353"/>
      <c r="BK129" s="353"/>
      <c r="BL129" s="353"/>
      <c r="BM129" s="353"/>
      <c r="BN129" s="353"/>
      <c r="BO129" s="353"/>
      <c r="BP129" s="353"/>
      <c r="BQ129" s="353"/>
      <c r="BR129" s="353"/>
      <c r="BS129" s="353"/>
      <c r="BT129" s="353"/>
      <c r="BU129" s="353"/>
      <c r="BV129" s="353"/>
      <c r="BW129" s="353"/>
      <c r="BX129" s="353"/>
      <c r="BY129" s="353"/>
      <c r="BZ129" s="353"/>
      <c r="CA129" s="353"/>
      <c r="CB129" s="353"/>
      <c r="CC129" s="353"/>
      <c r="CD129" s="353"/>
      <c r="CE129" s="353"/>
      <c r="CF129" s="353"/>
      <c r="CG129" s="353"/>
      <c r="CH129" s="353"/>
      <c r="CI129" s="353"/>
      <c r="CJ129" s="353"/>
      <c r="CK129" s="353"/>
      <c r="CL129" s="353"/>
      <c r="CM129" s="353"/>
      <c r="CN129" s="353"/>
      <c r="CO129" s="353"/>
      <c r="CP129" s="353"/>
      <c r="CQ129" s="353"/>
      <c r="CR129" s="353"/>
      <c r="CS129" s="353"/>
      <c r="CT129" s="353"/>
      <c r="CU129" s="353"/>
      <c r="CV129" s="353"/>
      <c r="CW129" s="353"/>
      <c r="CX129" s="353"/>
      <c r="CY129" s="353"/>
      <c r="CZ129" s="353"/>
      <c r="DA129" s="353"/>
      <c r="DB129" s="353"/>
      <c r="DC129" s="353"/>
      <c r="DD129" s="353"/>
      <c r="DE129" s="353"/>
      <c r="DF129" s="353"/>
      <c r="DG129" s="353"/>
      <c r="DH129" s="353"/>
      <c r="DI129" s="353"/>
      <c r="DJ129" s="354"/>
    </row>
    <row r="130" spans="1:114" ht="21">
      <c r="A130" s="341" t="str">
        <f>'План УП'!A134</f>
        <v>5.Пр</v>
      </c>
      <c r="B130" s="275">
        <f>'План УП'!B134</f>
        <v>0</v>
      </c>
      <c r="C130" s="339" t="str">
        <f>'План УП'!C134</f>
        <v>5. Учебная и производственная практики</v>
      </c>
      <c r="D130" s="276">
        <f>'План УП'!D134</f>
        <v>0</v>
      </c>
      <c r="E130" s="277">
        <f>'План УП'!E134</f>
        <v>8</v>
      </c>
      <c r="F130" s="278">
        <f>'План УП'!F134</f>
        <v>8</v>
      </c>
      <c r="G130" s="279">
        <f>'План УП'!G134</f>
        <v>0</v>
      </c>
      <c r="H130" s="280">
        <f>'План УП'!H134</f>
        <v>2</v>
      </c>
      <c r="I130" s="280">
        <f>'План УП'!I134</f>
        <v>0</v>
      </c>
      <c r="J130" s="280">
        <f>'План УП'!J134</f>
        <v>3</v>
      </c>
      <c r="K130" s="280">
        <f>'План УП'!K134</f>
        <v>0</v>
      </c>
      <c r="L130" s="280">
        <f>'План УП'!L134</f>
        <v>3</v>
      </c>
      <c r="M130" s="280"/>
      <c r="N130" s="280"/>
      <c r="O130" s="355"/>
      <c r="P130" s="356"/>
      <c r="Q130" s="356"/>
      <c r="R130" s="356"/>
      <c r="S130" s="356"/>
      <c r="T130" s="356"/>
      <c r="U130" s="356"/>
      <c r="V130" s="356"/>
      <c r="W130" s="356"/>
      <c r="X130" s="356"/>
      <c r="Y130" s="356"/>
      <c r="Z130" s="356"/>
      <c r="AA130" s="356"/>
      <c r="AB130" s="356"/>
      <c r="AC130" s="356"/>
      <c r="AD130" s="356"/>
      <c r="AE130" s="356"/>
      <c r="AF130" s="356"/>
      <c r="AG130" s="356"/>
      <c r="AH130" s="356"/>
      <c r="AI130" s="356"/>
      <c r="AJ130" s="356"/>
      <c r="AK130" s="356"/>
      <c r="AL130" s="356"/>
      <c r="AM130" s="356"/>
      <c r="AN130" s="356"/>
      <c r="AO130" s="356"/>
      <c r="AP130" s="356"/>
      <c r="AQ130" s="356"/>
      <c r="AR130" s="357"/>
      <c r="AS130" s="358"/>
      <c r="AT130" s="359"/>
      <c r="AU130" s="359"/>
      <c r="AV130" s="359"/>
      <c r="AW130" s="359"/>
      <c r="AX130" s="359"/>
      <c r="AY130" s="359"/>
      <c r="AZ130" s="359"/>
      <c r="BA130" s="359"/>
      <c r="BB130" s="359"/>
      <c r="BC130" s="359"/>
      <c r="BD130" s="359"/>
      <c r="BE130" s="359"/>
      <c r="BF130" s="359"/>
      <c r="BG130" s="359"/>
      <c r="BH130" s="359"/>
      <c r="BI130" s="359"/>
      <c r="BJ130" s="359"/>
      <c r="BK130" s="359"/>
      <c r="BL130" s="359"/>
      <c r="BM130" s="359"/>
      <c r="BN130" s="359"/>
      <c r="BO130" s="359"/>
      <c r="BP130" s="359"/>
      <c r="BQ130" s="359"/>
      <c r="BR130" s="359"/>
      <c r="BS130" s="359"/>
      <c r="BT130" s="359"/>
      <c r="BU130" s="359"/>
      <c r="BV130" s="359"/>
      <c r="BW130" s="359"/>
      <c r="BX130" s="359"/>
      <c r="BY130" s="359"/>
      <c r="BZ130" s="359"/>
      <c r="CA130" s="359"/>
      <c r="CB130" s="359"/>
      <c r="CC130" s="359"/>
      <c r="CD130" s="359"/>
      <c r="CE130" s="359"/>
      <c r="CF130" s="359"/>
      <c r="CG130" s="359"/>
      <c r="CH130" s="359"/>
      <c r="CI130" s="359"/>
      <c r="CJ130" s="359"/>
      <c r="CK130" s="359"/>
      <c r="CL130" s="359"/>
      <c r="CM130" s="359"/>
      <c r="CN130" s="359"/>
      <c r="CO130" s="359"/>
      <c r="CP130" s="359"/>
      <c r="CQ130" s="359"/>
      <c r="CR130" s="359"/>
      <c r="CS130" s="359"/>
      <c r="CT130" s="359"/>
      <c r="CU130" s="359"/>
      <c r="CV130" s="359"/>
      <c r="CW130" s="359"/>
      <c r="CX130" s="359"/>
      <c r="CY130" s="359"/>
      <c r="CZ130" s="359"/>
      <c r="DA130" s="359"/>
      <c r="DB130" s="359"/>
      <c r="DC130" s="359"/>
      <c r="DD130" s="359"/>
      <c r="DE130" s="359"/>
      <c r="DF130" s="359"/>
      <c r="DG130" s="359"/>
      <c r="DH130" s="359"/>
      <c r="DI130" s="359"/>
      <c r="DJ130" s="360"/>
    </row>
    <row r="131" spans="1:114" ht="12.75">
      <c r="A131" s="271" t="str">
        <f>'План УП'!A135</f>
        <v>5Б</v>
      </c>
      <c r="B131" s="55">
        <f>'План УП'!B135</f>
        <v>1</v>
      </c>
      <c r="C131" s="338" t="str">
        <f>'План УП'!C135</f>
        <v>Учебная практика</v>
      </c>
      <c r="D131" s="272">
        <f>'План УП'!D135</f>
        <v>0</v>
      </c>
      <c r="E131" s="273">
        <f>'План УП'!E135</f>
        <v>2</v>
      </c>
      <c r="F131" s="274">
        <f>'План УП'!F135</f>
        <v>2</v>
      </c>
      <c r="G131" s="282">
        <f>'План УП'!G135</f>
        <v>0</v>
      </c>
      <c r="H131" s="281">
        <f>'План УП'!H135</f>
        <v>2</v>
      </c>
      <c r="I131" s="281">
        <f>'План УП'!I135</f>
        <v>0</v>
      </c>
      <c r="J131" s="281">
        <f>'План УП'!J135</f>
        <v>0</v>
      </c>
      <c r="K131" s="281">
        <f>'План УП'!K135</f>
        <v>0</v>
      </c>
      <c r="L131" s="281">
        <f>'План УП'!L135</f>
        <v>0</v>
      </c>
      <c r="M131" s="281"/>
      <c r="N131" s="281"/>
      <c r="O131" s="352"/>
      <c r="P131" s="353"/>
      <c r="Q131" s="353"/>
      <c r="R131" s="353"/>
      <c r="S131" s="353"/>
      <c r="T131" s="353"/>
      <c r="U131" s="353"/>
      <c r="V131" s="353"/>
      <c r="W131" s="353"/>
      <c r="X131" s="353"/>
      <c r="Y131" s="353"/>
      <c r="Z131" s="353"/>
      <c r="AA131" s="353"/>
      <c r="AB131" s="353"/>
      <c r="AC131" s="353"/>
      <c r="AD131" s="353"/>
      <c r="AE131" s="353"/>
      <c r="AF131" s="353"/>
      <c r="AG131" s="353"/>
      <c r="AH131" s="353"/>
      <c r="AI131" s="353"/>
      <c r="AJ131" s="353"/>
      <c r="AK131" s="353"/>
      <c r="AL131" s="353"/>
      <c r="AM131" s="353"/>
      <c r="AN131" s="353"/>
      <c r="AO131" s="353"/>
      <c r="AP131" s="353"/>
      <c r="AQ131" s="353"/>
      <c r="AR131" s="354"/>
      <c r="AS131" s="352"/>
      <c r="AT131" s="353"/>
      <c r="AU131" s="353"/>
      <c r="AV131" s="353"/>
      <c r="AW131" s="353"/>
      <c r="AX131" s="353"/>
      <c r="AY131" s="353"/>
      <c r="AZ131" s="353"/>
      <c r="BA131" s="353"/>
      <c r="BB131" s="353"/>
      <c r="BC131" s="353"/>
      <c r="BD131" s="353"/>
      <c r="BE131" s="353"/>
      <c r="BF131" s="353"/>
      <c r="BG131" s="353"/>
      <c r="BH131" s="353"/>
      <c r="BI131" s="353"/>
      <c r="BJ131" s="353"/>
      <c r="BK131" s="353"/>
      <c r="BL131" s="353"/>
      <c r="BM131" s="353"/>
      <c r="BN131" s="353"/>
      <c r="BO131" s="353"/>
      <c r="BP131" s="353"/>
      <c r="BQ131" s="353"/>
      <c r="BR131" s="353"/>
      <c r="BS131" s="353"/>
      <c r="BT131" s="353"/>
      <c r="BU131" s="353"/>
      <c r="BV131" s="353"/>
      <c r="BW131" s="353"/>
      <c r="BX131" s="353"/>
      <c r="BY131" s="353"/>
      <c r="BZ131" s="353"/>
      <c r="CA131" s="353"/>
      <c r="CB131" s="353"/>
      <c r="CC131" s="353"/>
      <c r="CD131" s="353"/>
      <c r="CE131" s="353"/>
      <c r="CF131" s="353"/>
      <c r="CG131" s="353"/>
      <c r="CH131" s="353"/>
      <c r="CI131" s="353"/>
      <c r="CJ131" s="353"/>
      <c r="CK131" s="353"/>
      <c r="CL131" s="353"/>
      <c r="CM131" s="353"/>
      <c r="CN131" s="353"/>
      <c r="CO131" s="353"/>
      <c r="CP131" s="353"/>
      <c r="CQ131" s="353"/>
      <c r="CR131" s="353"/>
      <c r="CS131" s="353"/>
      <c r="CT131" s="353"/>
      <c r="CU131" s="353"/>
      <c r="CV131" s="353"/>
      <c r="CW131" s="353"/>
      <c r="CX131" s="353"/>
      <c r="CY131" s="353"/>
      <c r="CZ131" s="353"/>
      <c r="DA131" s="353"/>
      <c r="DB131" s="353"/>
      <c r="DC131" s="353"/>
      <c r="DD131" s="353"/>
      <c r="DE131" s="353"/>
      <c r="DF131" s="353"/>
      <c r="DG131" s="353"/>
      <c r="DH131" s="353"/>
      <c r="DI131" s="353"/>
      <c r="DJ131" s="354"/>
    </row>
    <row r="132" spans="1:114" ht="12.75">
      <c r="A132" s="271" t="str">
        <f>'План УП'!A136</f>
        <v>5Б</v>
      </c>
      <c r="B132" s="55">
        <f>'План УП'!B136</f>
        <v>2</v>
      </c>
      <c r="C132" s="365" t="str">
        <f>'План УП'!C136</f>
        <v>Производственная практика</v>
      </c>
      <c r="D132" s="272">
        <f>'План УП'!D136</f>
        <v>0</v>
      </c>
      <c r="E132" s="273">
        <f>'План УП'!E136</f>
        <v>6</v>
      </c>
      <c r="F132" s="274">
        <f>'План УП'!F136</f>
        <v>6</v>
      </c>
      <c r="G132" s="282">
        <f>'План УП'!G136</f>
        <v>0</v>
      </c>
      <c r="H132" s="281">
        <f>'План УП'!H136</f>
        <v>0</v>
      </c>
      <c r="I132" s="281">
        <f>'План УП'!I136</f>
        <v>0</v>
      </c>
      <c r="J132" s="281">
        <f>'План УП'!J136</f>
        <v>3</v>
      </c>
      <c r="K132" s="281">
        <f>'План УП'!K136</f>
        <v>0</v>
      </c>
      <c r="L132" s="281">
        <f>'План УП'!L136</f>
        <v>3</v>
      </c>
      <c r="M132" s="281"/>
      <c r="N132" s="281"/>
      <c r="O132" s="352"/>
      <c r="P132" s="353"/>
      <c r="Q132" s="353"/>
      <c r="R132" s="353">
        <v>0</v>
      </c>
      <c r="S132" s="353"/>
      <c r="T132" s="353"/>
      <c r="U132" s="353"/>
      <c r="V132" s="353"/>
      <c r="W132" s="353"/>
      <c r="X132" s="353"/>
      <c r="Y132" s="353"/>
      <c r="Z132" s="353"/>
      <c r="AA132" s="353"/>
      <c r="AB132" s="353"/>
      <c r="AC132" s="353"/>
      <c r="AD132" s="353"/>
      <c r="AE132" s="353"/>
      <c r="AF132" s="353"/>
      <c r="AG132" s="353"/>
      <c r="AH132" s="353"/>
      <c r="AI132" s="353"/>
      <c r="AJ132" s="353"/>
      <c r="AK132" s="353"/>
      <c r="AL132" s="353"/>
      <c r="AM132" s="353"/>
      <c r="AN132" s="353"/>
      <c r="AO132" s="353"/>
      <c r="AP132" s="353"/>
      <c r="AQ132" s="353"/>
      <c r="AR132" s="354"/>
      <c r="AS132" s="352"/>
      <c r="AT132" s="353"/>
      <c r="AU132" s="353"/>
      <c r="AV132" s="353"/>
      <c r="AW132" s="353"/>
      <c r="AX132" s="353"/>
      <c r="AY132" s="353"/>
      <c r="AZ132" s="353"/>
      <c r="BA132" s="353"/>
      <c r="BB132" s="353"/>
      <c r="BC132" s="353"/>
      <c r="BD132" s="353"/>
      <c r="BE132" s="353"/>
      <c r="BF132" s="353"/>
      <c r="BG132" s="353"/>
      <c r="BH132" s="353"/>
      <c r="BI132" s="353"/>
      <c r="BJ132" s="353"/>
      <c r="BK132" s="353"/>
      <c r="BL132" s="353"/>
      <c r="BM132" s="353"/>
      <c r="BN132" s="353"/>
      <c r="BO132" s="353"/>
      <c r="BP132" s="353"/>
      <c r="BQ132" s="353"/>
      <c r="BR132" s="353"/>
      <c r="BS132" s="353"/>
      <c r="BT132" s="353"/>
      <c r="BU132" s="353"/>
      <c r="BV132" s="353"/>
      <c r="BW132" s="353"/>
      <c r="BX132" s="353"/>
      <c r="BY132" s="353"/>
      <c r="BZ132" s="353"/>
      <c r="CA132" s="353"/>
      <c r="CB132" s="353"/>
      <c r="CC132" s="353"/>
      <c r="CD132" s="353"/>
      <c r="CE132" s="353"/>
      <c r="CF132" s="353"/>
      <c r="CG132" s="353"/>
      <c r="CH132" s="353"/>
      <c r="CI132" s="353"/>
      <c r="CJ132" s="353"/>
      <c r="CK132" s="353"/>
      <c r="CL132" s="353"/>
      <c r="CM132" s="353"/>
      <c r="CN132" s="353"/>
      <c r="CO132" s="353"/>
      <c r="CP132" s="353"/>
      <c r="CQ132" s="353"/>
      <c r="CR132" s="353"/>
      <c r="CS132" s="353"/>
      <c r="CT132" s="353"/>
      <c r="CU132" s="353"/>
      <c r="CV132" s="353"/>
      <c r="CW132" s="353"/>
      <c r="CX132" s="353"/>
      <c r="CY132" s="353"/>
      <c r="CZ132" s="353"/>
      <c r="DA132" s="353"/>
      <c r="DB132" s="353"/>
      <c r="DC132" s="353"/>
      <c r="DD132" s="353"/>
      <c r="DE132" s="353"/>
      <c r="DF132" s="353"/>
      <c r="DG132" s="353"/>
      <c r="DH132" s="353"/>
      <c r="DI132" s="353"/>
      <c r="DJ132" s="354"/>
    </row>
    <row r="133" spans="1:114" ht="12.75">
      <c r="A133" s="271" t="str">
        <f>'План УП'!A137</f>
        <v>5Б</v>
      </c>
      <c r="B133" s="55">
        <f>'План УП'!B137</f>
        <v>3</v>
      </c>
      <c r="C133" s="338">
        <f>'План УП'!C137</f>
        <v>0</v>
      </c>
      <c r="D133" s="272">
        <f>'План УП'!D137</f>
        <v>0</v>
      </c>
      <c r="E133" s="273">
        <f>'План УП'!E137</f>
        <v>0</v>
      </c>
      <c r="F133" s="274">
        <f>'План УП'!F137</f>
        <v>0</v>
      </c>
      <c r="G133" s="282">
        <f>'План УП'!G137</f>
        <v>0</v>
      </c>
      <c r="H133" s="281">
        <f>'План УП'!H137</f>
        <v>0</v>
      </c>
      <c r="I133" s="281">
        <f>'План УП'!I137</f>
        <v>0</v>
      </c>
      <c r="J133" s="281">
        <f>'План УП'!J137</f>
        <v>0</v>
      </c>
      <c r="K133" s="281">
        <f>'План УП'!K137</f>
        <v>0</v>
      </c>
      <c r="L133" s="281">
        <f>'План УП'!L137</f>
        <v>0</v>
      </c>
      <c r="M133" s="281"/>
      <c r="N133" s="281"/>
      <c r="O133" s="352"/>
      <c r="P133" s="353"/>
      <c r="Q133" s="353"/>
      <c r="R133" s="353"/>
      <c r="S133" s="353"/>
      <c r="T133" s="353">
        <v>0</v>
      </c>
      <c r="U133" s="353"/>
      <c r="V133" s="353"/>
      <c r="W133" s="353"/>
      <c r="X133" s="353"/>
      <c r="Y133" s="353"/>
      <c r="Z133" s="353"/>
      <c r="AA133" s="353"/>
      <c r="AB133" s="353"/>
      <c r="AC133" s="353"/>
      <c r="AD133" s="353"/>
      <c r="AE133" s="353"/>
      <c r="AF133" s="353"/>
      <c r="AG133" s="353"/>
      <c r="AH133" s="353"/>
      <c r="AI133" s="353"/>
      <c r="AJ133" s="353"/>
      <c r="AK133" s="353"/>
      <c r="AL133" s="353">
        <v>0</v>
      </c>
      <c r="AM133" s="353"/>
      <c r="AN133" s="353"/>
      <c r="AO133" s="353"/>
      <c r="AP133" s="353"/>
      <c r="AQ133" s="353"/>
      <c r="AR133" s="354"/>
      <c r="AS133" s="352"/>
      <c r="AT133" s="353"/>
      <c r="AU133" s="353"/>
      <c r="AV133" s="353"/>
      <c r="AW133" s="353"/>
      <c r="AX133" s="353"/>
      <c r="AY133" s="353"/>
      <c r="AZ133" s="353"/>
      <c r="BA133" s="353"/>
      <c r="BB133" s="353"/>
      <c r="BC133" s="353"/>
      <c r="BD133" s="353"/>
      <c r="BE133" s="353"/>
      <c r="BF133" s="353"/>
      <c r="BG133" s="353"/>
      <c r="BH133" s="353"/>
      <c r="BI133" s="353"/>
      <c r="BJ133" s="353"/>
      <c r="BK133" s="353"/>
      <c r="BL133" s="353"/>
      <c r="BM133" s="353"/>
      <c r="BN133" s="353"/>
      <c r="BO133" s="353"/>
      <c r="BP133" s="353"/>
      <c r="BQ133" s="353"/>
      <c r="BR133" s="353"/>
      <c r="BS133" s="353"/>
      <c r="BT133" s="353"/>
      <c r="BU133" s="353"/>
      <c r="BV133" s="353"/>
      <c r="BW133" s="353"/>
      <c r="BX133" s="353"/>
      <c r="BY133" s="353"/>
      <c r="BZ133" s="353"/>
      <c r="CA133" s="353"/>
      <c r="CB133" s="353"/>
      <c r="CC133" s="353"/>
      <c r="CD133" s="353"/>
      <c r="CE133" s="353"/>
      <c r="CF133" s="353"/>
      <c r="CG133" s="353"/>
      <c r="CH133" s="353"/>
      <c r="CI133" s="353"/>
      <c r="CJ133" s="353"/>
      <c r="CK133" s="353"/>
      <c r="CL133" s="353"/>
      <c r="CM133" s="353"/>
      <c r="CN133" s="353"/>
      <c r="CO133" s="353"/>
      <c r="CP133" s="353"/>
      <c r="CQ133" s="353"/>
      <c r="CR133" s="353"/>
      <c r="CS133" s="353"/>
      <c r="CT133" s="353"/>
      <c r="CU133" s="353"/>
      <c r="CV133" s="353"/>
      <c r="CW133" s="353"/>
      <c r="CX133" s="353"/>
      <c r="CY133" s="353"/>
      <c r="CZ133" s="353"/>
      <c r="DA133" s="353"/>
      <c r="DB133" s="353"/>
      <c r="DC133" s="353"/>
      <c r="DD133" s="353"/>
      <c r="DE133" s="353"/>
      <c r="DF133" s="353"/>
      <c r="DG133" s="353"/>
      <c r="DH133" s="353"/>
      <c r="DI133" s="353"/>
      <c r="DJ133" s="354"/>
    </row>
    <row r="134" spans="1:114" ht="12.75">
      <c r="A134" s="271" t="str">
        <f>'План УП'!A138</f>
        <v>5Б</v>
      </c>
      <c r="B134" s="55">
        <f>'План УП'!B138</f>
        <v>4</v>
      </c>
      <c r="C134" s="338">
        <f>'План УП'!C138</f>
        <v>0</v>
      </c>
      <c r="D134" s="272">
        <f>'План УП'!D138</f>
        <v>0</v>
      </c>
      <c r="E134" s="273">
        <f>'План УП'!E138</f>
        <v>0</v>
      </c>
      <c r="F134" s="274">
        <f>'План УП'!F138</f>
        <v>0</v>
      </c>
      <c r="G134" s="282">
        <f>'План УП'!G138</f>
        <v>0</v>
      </c>
      <c r="H134" s="281">
        <f>'План УП'!H138</f>
        <v>0</v>
      </c>
      <c r="I134" s="281">
        <f>'План УП'!I138</f>
        <v>0</v>
      </c>
      <c r="J134" s="281">
        <f>'План УП'!J138</f>
        <v>0</v>
      </c>
      <c r="K134" s="281">
        <f>'План УП'!K138</f>
        <v>0</v>
      </c>
      <c r="L134" s="281">
        <f>'План УП'!L138</f>
        <v>0</v>
      </c>
      <c r="M134" s="281"/>
      <c r="N134" s="281"/>
      <c r="O134" s="352"/>
      <c r="P134" s="353"/>
      <c r="Q134" s="353"/>
      <c r="R134" s="353"/>
      <c r="S134" s="353"/>
      <c r="T134" s="353"/>
      <c r="U134" s="353">
        <v>0</v>
      </c>
      <c r="V134" s="353"/>
      <c r="W134" s="353"/>
      <c r="X134" s="353"/>
      <c r="Y134" s="353"/>
      <c r="Z134" s="353"/>
      <c r="AA134" s="353"/>
      <c r="AB134" s="353"/>
      <c r="AC134" s="353"/>
      <c r="AD134" s="353"/>
      <c r="AE134" s="353"/>
      <c r="AF134" s="353"/>
      <c r="AG134" s="353"/>
      <c r="AH134" s="353"/>
      <c r="AI134" s="353"/>
      <c r="AJ134" s="353"/>
      <c r="AK134" s="353"/>
      <c r="AL134" s="353"/>
      <c r="AM134" s="353"/>
      <c r="AN134" s="353"/>
      <c r="AO134" s="353"/>
      <c r="AP134" s="353"/>
      <c r="AQ134" s="353"/>
      <c r="AR134" s="354"/>
      <c r="AS134" s="352"/>
      <c r="AT134" s="353"/>
      <c r="AU134" s="353"/>
      <c r="AV134" s="353"/>
      <c r="AW134" s="353"/>
      <c r="AX134" s="353"/>
      <c r="AY134" s="353"/>
      <c r="AZ134" s="353"/>
      <c r="BA134" s="353"/>
      <c r="BB134" s="353"/>
      <c r="BC134" s="353"/>
      <c r="BD134" s="353"/>
      <c r="BE134" s="353"/>
      <c r="BF134" s="353"/>
      <c r="BG134" s="353"/>
      <c r="BH134" s="353"/>
      <c r="BI134" s="353"/>
      <c r="BJ134" s="353"/>
      <c r="BK134" s="353"/>
      <c r="BL134" s="353"/>
      <c r="BM134" s="353"/>
      <c r="BN134" s="353"/>
      <c r="BO134" s="353"/>
      <c r="BP134" s="353"/>
      <c r="BQ134" s="353"/>
      <c r="BR134" s="353"/>
      <c r="BS134" s="353"/>
      <c r="BT134" s="353"/>
      <c r="BU134" s="353"/>
      <c r="BV134" s="353"/>
      <c r="BW134" s="353"/>
      <c r="BX134" s="353"/>
      <c r="BY134" s="353"/>
      <c r="BZ134" s="353"/>
      <c r="CA134" s="353"/>
      <c r="CB134" s="353"/>
      <c r="CC134" s="353"/>
      <c r="CD134" s="353"/>
      <c r="CE134" s="353"/>
      <c r="CF134" s="353"/>
      <c r="CG134" s="353"/>
      <c r="CH134" s="353"/>
      <c r="CI134" s="353"/>
      <c r="CJ134" s="353"/>
      <c r="CK134" s="353"/>
      <c r="CL134" s="353"/>
      <c r="CM134" s="353"/>
      <c r="CN134" s="353"/>
      <c r="CO134" s="353"/>
      <c r="CP134" s="353"/>
      <c r="CQ134" s="353"/>
      <c r="CR134" s="353"/>
      <c r="CS134" s="353"/>
      <c r="CT134" s="353"/>
      <c r="CU134" s="353"/>
      <c r="CV134" s="353"/>
      <c r="CW134" s="353"/>
      <c r="CX134" s="353"/>
      <c r="CY134" s="353"/>
      <c r="CZ134" s="353"/>
      <c r="DA134" s="353"/>
      <c r="DB134" s="353"/>
      <c r="DC134" s="353"/>
      <c r="DD134" s="353"/>
      <c r="DE134" s="353"/>
      <c r="DF134" s="353"/>
      <c r="DG134" s="353"/>
      <c r="DH134" s="353"/>
      <c r="DI134" s="353"/>
      <c r="DJ134" s="354"/>
    </row>
    <row r="135" spans="1:114" ht="13.5" thickBot="1">
      <c r="A135" s="271" t="str">
        <f>'План УП'!A139</f>
        <v>5Б</v>
      </c>
      <c r="B135" s="55">
        <f>'План УП'!B139</f>
        <v>5</v>
      </c>
      <c r="C135" s="338">
        <f>'План УП'!C139</f>
        <v>0</v>
      </c>
      <c r="D135" s="272">
        <f>'План УП'!D139</f>
        <v>0</v>
      </c>
      <c r="E135" s="273">
        <f>'План УП'!E139</f>
        <v>0</v>
      </c>
      <c r="F135" s="274">
        <f>'План УП'!F139</f>
        <v>0</v>
      </c>
      <c r="G135" s="282">
        <f>'План УП'!G139</f>
        <v>0</v>
      </c>
      <c r="H135" s="281">
        <f>'План УП'!H139</f>
        <v>0</v>
      </c>
      <c r="I135" s="281">
        <f>'План УП'!I139</f>
        <v>0</v>
      </c>
      <c r="J135" s="281">
        <f>'План УП'!J139</f>
        <v>0</v>
      </c>
      <c r="K135" s="281">
        <f>'План УП'!K139</f>
        <v>0</v>
      </c>
      <c r="L135" s="281">
        <f>'План УП'!L139</f>
        <v>0</v>
      </c>
      <c r="M135" s="281"/>
      <c r="N135" s="281"/>
      <c r="O135" s="352"/>
      <c r="P135" s="353"/>
      <c r="Q135" s="353"/>
      <c r="R135" s="353"/>
      <c r="S135" s="353"/>
      <c r="T135" s="353"/>
      <c r="U135" s="353"/>
      <c r="V135" s="353"/>
      <c r="W135" s="353"/>
      <c r="X135" s="353"/>
      <c r="Y135" s="353"/>
      <c r="Z135" s="353"/>
      <c r="AA135" s="353"/>
      <c r="AB135" s="353"/>
      <c r="AC135" s="353"/>
      <c r="AD135" s="353"/>
      <c r="AE135" s="353"/>
      <c r="AF135" s="353"/>
      <c r="AG135" s="353"/>
      <c r="AH135" s="353"/>
      <c r="AI135" s="353"/>
      <c r="AJ135" s="353"/>
      <c r="AK135" s="353"/>
      <c r="AL135" s="353"/>
      <c r="AM135" s="353"/>
      <c r="AN135" s="353"/>
      <c r="AO135" s="353"/>
      <c r="AP135" s="353"/>
      <c r="AQ135" s="353"/>
      <c r="AR135" s="354"/>
      <c r="AS135" s="352"/>
      <c r="AT135" s="353"/>
      <c r="AU135" s="353"/>
      <c r="AV135" s="353"/>
      <c r="AW135" s="353"/>
      <c r="AX135" s="353"/>
      <c r="AY135" s="353"/>
      <c r="AZ135" s="353"/>
      <c r="BA135" s="353"/>
      <c r="BB135" s="353"/>
      <c r="BC135" s="353"/>
      <c r="BD135" s="353"/>
      <c r="BE135" s="353"/>
      <c r="BF135" s="353"/>
      <c r="BG135" s="353"/>
      <c r="BH135" s="353"/>
      <c r="BI135" s="353"/>
      <c r="BJ135" s="353"/>
      <c r="BK135" s="353"/>
      <c r="BL135" s="353"/>
      <c r="BM135" s="353"/>
      <c r="BN135" s="353"/>
      <c r="BO135" s="353"/>
      <c r="BP135" s="353"/>
      <c r="BQ135" s="353"/>
      <c r="BR135" s="353"/>
      <c r="BS135" s="353"/>
      <c r="BT135" s="353"/>
      <c r="BU135" s="353"/>
      <c r="BV135" s="353"/>
      <c r="BW135" s="353"/>
      <c r="BX135" s="353"/>
      <c r="BY135" s="353"/>
      <c r="BZ135" s="353"/>
      <c r="CA135" s="353"/>
      <c r="CB135" s="353"/>
      <c r="CC135" s="353"/>
      <c r="CD135" s="353"/>
      <c r="CE135" s="353"/>
      <c r="CF135" s="353"/>
      <c r="CG135" s="353"/>
      <c r="CH135" s="353"/>
      <c r="CI135" s="353"/>
      <c r="CJ135" s="353"/>
      <c r="CK135" s="353"/>
      <c r="CL135" s="353"/>
      <c r="CM135" s="353"/>
      <c r="CN135" s="353"/>
      <c r="CO135" s="353"/>
      <c r="CP135" s="353"/>
      <c r="CQ135" s="353"/>
      <c r="CR135" s="353"/>
      <c r="CS135" s="353"/>
      <c r="CT135" s="353"/>
      <c r="CU135" s="353"/>
      <c r="CV135" s="353"/>
      <c r="CW135" s="353"/>
      <c r="CX135" s="353"/>
      <c r="CY135" s="353"/>
      <c r="CZ135" s="353"/>
      <c r="DA135" s="353"/>
      <c r="DB135" s="353"/>
      <c r="DC135" s="353"/>
      <c r="DD135" s="353"/>
      <c r="DE135" s="353"/>
      <c r="DF135" s="353"/>
      <c r="DG135" s="353"/>
      <c r="DH135" s="353"/>
      <c r="DI135" s="353"/>
      <c r="DJ135" s="354"/>
    </row>
    <row r="136" spans="1:114" ht="21">
      <c r="A136" s="341" t="str">
        <f>'План УП'!A140</f>
        <v>6.ИГА</v>
      </c>
      <c r="B136" s="275">
        <f>'План УП'!B140</f>
        <v>0</v>
      </c>
      <c r="C136" s="339" t="str">
        <f>'План УП'!C140</f>
        <v>6. Итоговая государственная аттестация</v>
      </c>
      <c r="D136" s="276">
        <f>'План УП'!D140</f>
        <v>0</v>
      </c>
      <c r="E136" s="277">
        <f>'План УП'!E140</f>
        <v>12</v>
      </c>
      <c r="F136" s="278">
        <f>'План УП'!F140</f>
        <v>12</v>
      </c>
      <c r="G136" s="279">
        <f>'План УП'!G140</f>
        <v>0</v>
      </c>
      <c r="H136" s="280">
        <f>'План УП'!H140</f>
        <v>0</v>
      </c>
      <c r="I136" s="280">
        <f>'План УП'!I140</f>
        <v>0</v>
      </c>
      <c r="J136" s="280">
        <f>'План УП'!J140</f>
        <v>0</v>
      </c>
      <c r="K136" s="280">
        <f>'План УП'!K140</f>
        <v>0</v>
      </c>
      <c r="L136" s="280">
        <f>'План УП'!L140</f>
        <v>0</v>
      </c>
      <c r="M136" s="280"/>
      <c r="N136" s="280"/>
      <c r="O136" s="355"/>
      <c r="P136" s="356"/>
      <c r="Q136" s="356"/>
      <c r="R136" s="356"/>
      <c r="S136" s="356"/>
      <c r="T136" s="356"/>
      <c r="U136" s="356"/>
      <c r="V136" s="356"/>
      <c r="W136" s="356"/>
      <c r="X136" s="356"/>
      <c r="Y136" s="356"/>
      <c r="Z136" s="356"/>
      <c r="AA136" s="356"/>
      <c r="AB136" s="356"/>
      <c r="AC136" s="356"/>
      <c r="AD136" s="356"/>
      <c r="AE136" s="356"/>
      <c r="AF136" s="356"/>
      <c r="AG136" s="356"/>
      <c r="AH136" s="356"/>
      <c r="AI136" s="356"/>
      <c r="AJ136" s="356"/>
      <c r="AK136" s="356"/>
      <c r="AL136" s="356"/>
      <c r="AM136" s="356"/>
      <c r="AN136" s="356"/>
      <c r="AO136" s="356"/>
      <c r="AP136" s="356"/>
      <c r="AQ136" s="356"/>
      <c r="AR136" s="357"/>
      <c r="AS136" s="358"/>
      <c r="AT136" s="359"/>
      <c r="AU136" s="359"/>
      <c r="AV136" s="359"/>
      <c r="AW136" s="359"/>
      <c r="AX136" s="359"/>
      <c r="AY136" s="359"/>
      <c r="AZ136" s="359"/>
      <c r="BA136" s="359"/>
      <c r="BB136" s="359"/>
      <c r="BC136" s="359"/>
      <c r="BD136" s="359"/>
      <c r="BE136" s="359"/>
      <c r="BF136" s="359"/>
      <c r="BG136" s="359"/>
      <c r="BH136" s="359"/>
      <c r="BI136" s="359"/>
      <c r="BJ136" s="359"/>
      <c r="BK136" s="359"/>
      <c r="BL136" s="359"/>
      <c r="BM136" s="359"/>
      <c r="BN136" s="359"/>
      <c r="BO136" s="359"/>
      <c r="BP136" s="359"/>
      <c r="BQ136" s="359"/>
      <c r="BR136" s="359"/>
      <c r="BS136" s="359"/>
      <c r="BT136" s="359"/>
      <c r="BU136" s="359"/>
      <c r="BV136" s="359"/>
      <c r="BW136" s="359"/>
      <c r="BX136" s="359"/>
      <c r="BY136" s="359"/>
      <c r="BZ136" s="359"/>
      <c r="CA136" s="359"/>
      <c r="CB136" s="359"/>
      <c r="CC136" s="359"/>
      <c r="CD136" s="359"/>
      <c r="CE136" s="359"/>
      <c r="CF136" s="359"/>
      <c r="CG136" s="359"/>
      <c r="CH136" s="359"/>
      <c r="CI136" s="359"/>
      <c r="CJ136" s="359"/>
      <c r="CK136" s="359"/>
      <c r="CL136" s="359"/>
      <c r="CM136" s="359"/>
      <c r="CN136" s="359"/>
      <c r="CO136" s="359"/>
      <c r="CP136" s="359"/>
      <c r="CQ136" s="359"/>
      <c r="CR136" s="359"/>
      <c r="CS136" s="359"/>
      <c r="CT136" s="359"/>
      <c r="CU136" s="359"/>
      <c r="CV136" s="359"/>
      <c r="CW136" s="359"/>
      <c r="CX136" s="359"/>
      <c r="CY136" s="359"/>
      <c r="CZ136" s="359"/>
      <c r="DA136" s="359"/>
      <c r="DB136" s="359"/>
      <c r="DC136" s="359"/>
      <c r="DD136" s="359"/>
      <c r="DE136" s="359"/>
      <c r="DF136" s="359"/>
      <c r="DG136" s="359"/>
      <c r="DH136" s="359"/>
      <c r="DI136" s="359"/>
      <c r="DJ136" s="360"/>
    </row>
    <row r="137" spans="1:114" ht="12.75">
      <c r="A137" s="271" t="str">
        <f>'План УП'!A141</f>
        <v>6Б</v>
      </c>
      <c r="B137" s="55">
        <f>'План УП'!B141</f>
        <v>1</v>
      </c>
      <c r="C137" s="338" t="str">
        <f>'План УП'!C141</f>
        <v>ВКР</v>
      </c>
      <c r="D137" s="272">
        <f>'План УП'!D141</f>
        <v>0</v>
      </c>
      <c r="E137" s="273">
        <f>'План УП'!E141</f>
        <v>12</v>
      </c>
      <c r="F137" s="274">
        <f>'План УП'!F141</f>
        <v>12</v>
      </c>
      <c r="G137" s="282">
        <f>'План УП'!G141</f>
        <v>0</v>
      </c>
      <c r="H137" s="281">
        <f>'План УП'!H141</f>
        <v>0</v>
      </c>
      <c r="I137" s="281">
        <f>'План УП'!I141</f>
        <v>0</v>
      </c>
      <c r="J137" s="281">
        <f>'План УП'!J141</f>
        <v>0</v>
      </c>
      <c r="K137" s="281">
        <f>'План УП'!K141</f>
        <v>0</v>
      </c>
      <c r="L137" s="281">
        <f>'План УП'!L141</f>
        <v>0</v>
      </c>
      <c r="M137" s="281"/>
      <c r="N137" s="281"/>
      <c r="O137" s="352"/>
      <c r="P137" s="353"/>
      <c r="Q137" s="353"/>
      <c r="R137" s="353"/>
      <c r="S137" s="353"/>
      <c r="T137" s="353"/>
      <c r="U137" s="353"/>
      <c r="V137" s="353"/>
      <c r="W137" s="353"/>
      <c r="X137" s="353"/>
      <c r="Y137" s="353"/>
      <c r="Z137" s="353"/>
      <c r="AA137" s="353"/>
      <c r="AB137" s="353"/>
      <c r="AC137" s="353"/>
      <c r="AD137" s="353"/>
      <c r="AE137" s="353"/>
      <c r="AF137" s="353"/>
      <c r="AG137" s="353"/>
      <c r="AH137" s="353"/>
      <c r="AI137" s="353"/>
      <c r="AJ137" s="353"/>
      <c r="AK137" s="353"/>
      <c r="AL137" s="353"/>
      <c r="AM137" s="353"/>
      <c r="AN137" s="353"/>
      <c r="AO137" s="353"/>
      <c r="AP137" s="353"/>
      <c r="AQ137" s="353"/>
      <c r="AR137" s="354"/>
      <c r="AS137" s="352"/>
      <c r="AT137" s="353"/>
      <c r="AU137" s="353"/>
      <c r="AV137" s="353"/>
      <c r="AW137" s="353"/>
      <c r="AX137" s="353"/>
      <c r="AY137" s="353"/>
      <c r="AZ137" s="353"/>
      <c r="BA137" s="353"/>
      <c r="BB137" s="353"/>
      <c r="BC137" s="353"/>
      <c r="BD137" s="353"/>
      <c r="BE137" s="353"/>
      <c r="BF137" s="353"/>
      <c r="BG137" s="353"/>
      <c r="BH137" s="353"/>
      <c r="BI137" s="353"/>
      <c r="BJ137" s="353"/>
      <c r="BK137" s="353"/>
      <c r="BL137" s="353"/>
      <c r="BM137" s="353"/>
      <c r="BN137" s="353"/>
      <c r="BO137" s="353"/>
      <c r="BP137" s="353"/>
      <c r="BQ137" s="353"/>
      <c r="BR137" s="353"/>
      <c r="BS137" s="353"/>
      <c r="BT137" s="353"/>
      <c r="BU137" s="353"/>
      <c r="BV137" s="353"/>
      <c r="BW137" s="353"/>
      <c r="BX137" s="353"/>
      <c r="BY137" s="353"/>
      <c r="BZ137" s="353"/>
      <c r="CA137" s="353"/>
      <c r="CB137" s="353"/>
      <c r="CC137" s="353"/>
      <c r="CD137" s="353"/>
      <c r="CE137" s="353"/>
      <c r="CF137" s="353"/>
      <c r="CG137" s="353"/>
      <c r="CH137" s="353"/>
      <c r="CI137" s="353"/>
      <c r="CJ137" s="353"/>
      <c r="CK137" s="353"/>
      <c r="CL137" s="353"/>
      <c r="CM137" s="353"/>
      <c r="CN137" s="353"/>
      <c r="CO137" s="353"/>
      <c r="CP137" s="353"/>
      <c r="CQ137" s="353"/>
      <c r="CR137" s="353"/>
      <c r="CS137" s="353"/>
      <c r="CT137" s="353"/>
      <c r="CU137" s="353"/>
      <c r="CV137" s="353"/>
      <c r="CW137" s="353"/>
      <c r="CX137" s="353"/>
      <c r="CY137" s="353"/>
      <c r="CZ137" s="353"/>
      <c r="DA137" s="353"/>
      <c r="DB137" s="353"/>
      <c r="DC137" s="353"/>
      <c r="DD137" s="353"/>
      <c r="DE137" s="353"/>
      <c r="DF137" s="353"/>
      <c r="DG137" s="353"/>
      <c r="DH137" s="353"/>
      <c r="DI137" s="353"/>
      <c r="DJ137" s="354"/>
    </row>
    <row r="138" spans="1:114" ht="12.75">
      <c r="A138" s="271" t="str">
        <f>'План УП'!A142</f>
        <v>6Б</v>
      </c>
      <c r="B138" s="55">
        <f>'План УП'!B142</f>
        <v>2</v>
      </c>
      <c r="C138" s="365">
        <f>'План УП'!C142</f>
        <v>0</v>
      </c>
      <c r="D138" s="272">
        <f>'План УП'!D142</f>
        <v>0</v>
      </c>
      <c r="E138" s="273">
        <f>'План УП'!E142</f>
        <v>0</v>
      </c>
      <c r="F138" s="274">
        <f>'План УП'!F142</f>
        <v>0</v>
      </c>
      <c r="G138" s="282">
        <f>'План УП'!G142</f>
        <v>0</v>
      </c>
      <c r="H138" s="281">
        <f>'План УП'!H142</f>
        <v>0</v>
      </c>
      <c r="I138" s="281">
        <f>'План УП'!I142</f>
        <v>0</v>
      </c>
      <c r="J138" s="281">
        <f>'План УП'!J142</f>
        <v>0</v>
      </c>
      <c r="K138" s="281">
        <f>'План УП'!K142</f>
        <v>0</v>
      </c>
      <c r="L138" s="281">
        <f>'План УП'!L142</f>
        <v>0</v>
      </c>
      <c r="M138" s="281"/>
      <c r="N138" s="281"/>
      <c r="O138" s="352"/>
      <c r="P138" s="353"/>
      <c r="Q138" s="353"/>
      <c r="R138" s="353"/>
      <c r="S138" s="353"/>
      <c r="T138" s="353"/>
      <c r="U138" s="353"/>
      <c r="V138" s="353"/>
      <c r="W138" s="353"/>
      <c r="X138" s="353"/>
      <c r="Y138" s="353"/>
      <c r="Z138" s="353"/>
      <c r="AA138" s="353"/>
      <c r="AB138" s="353"/>
      <c r="AC138" s="353"/>
      <c r="AD138" s="353"/>
      <c r="AE138" s="353"/>
      <c r="AF138" s="353"/>
      <c r="AG138" s="353"/>
      <c r="AH138" s="353"/>
      <c r="AI138" s="353"/>
      <c r="AJ138" s="353"/>
      <c r="AK138" s="353"/>
      <c r="AL138" s="353">
        <v>0</v>
      </c>
      <c r="AM138" s="353"/>
      <c r="AN138" s="353"/>
      <c r="AO138" s="353"/>
      <c r="AP138" s="353"/>
      <c r="AQ138" s="353"/>
      <c r="AR138" s="354"/>
      <c r="AS138" s="352"/>
      <c r="AT138" s="353"/>
      <c r="AU138" s="353"/>
      <c r="AV138" s="353"/>
      <c r="AW138" s="353"/>
      <c r="AX138" s="353"/>
      <c r="AY138" s="353"/>
      <c r="AZ138" s="353"/>
      <c r="BA138" s="353"/>
      <c r="BB138" s="353"/>
      <c r="BC138" s="353"/>
      <c r="BD138" s="353"/>
      <c r="BE138" s="353"/>
      <c r="BF138" s="353"/>
      <c r="BG138" s="353"/>
      <c r="BH138" s="353"/>
      <c r="BI138" s="353"/>
      <c r="BJ138" s="353"/>
      <c r="BK138" s="353"/>
      <c r="BL138" s="353"/>
      <c r="BM138" s="353"/>
      <c r="BN138" s="353"/>
      <c r="BO138" s="353"/>
      <c r="BP138" s="353"/>
      <c r="BQ138" s="353"/>
      <c r="BR138" s="353"/>
      <c r="BS138" s="353"/>
      <c r="BT138" s="353"/>
      <c r="BU138" s="353"/>
      <c r="BV138" s="353"/>
      <c r="BW138" s="353"/>
      <c r="BX138" s="353"/>
      <c r="BY138" s="353"/>
      <c r="BZ138" s="353"/>
      <c r="CA138" s="353"/>
      <c r="CB138" s="353"/>
      <c r="CC138" s="353"/>
      <c r="CD138" s="353"/>
      <c r="CE138" s="353"/>
      <c r="CF138" s="353"/>
      <c r="CG138" s="353"/>
      <c r="CH138" s="353"/>
      <c r="CI138" s="353"/>
      <c r="CJ138" s="353"/>
      <c r="CK138" s="353"/>
      <c r="CL138" s="353"/>
      <c r="CM138" s="353"/>
      <c r="CN138" s="353"/>
      <c r="CO138" s="353"/>
      <c r="CP138" s="353"/>
      <c r="CQ138" s="353"/>
      <c r="CR138" s="353"/>
      <c r="CS138" s="353"/>
      <c r="CT138" s="353"/>
      <c r="CU138" s="353"/>
      <c r="CV138" s="353"/>
      <c r="CW138" s="353"/>
      <c r="CX138" s="353"/>
      <c r="CY138" s="353"/>
      <c r="CZ138" s="353"/>
      <c r="DA138" s="353"/>
      <c r="DB138" s="353"/>
      <c r="DC138" s="353"/>
      <c r="DD138" s="353"/>
      <c r="DE138" s="353"/>
      <c r="DF138" s="353"/>
      <c r="DG138" s="353"/>
      <c r="DH138" s="353"/>
      <c r="DI138" s="353"/>
      <c r="DJ138" s="354"/>
    </row>
    <row r="139" spans="1:114" ht="13.5" thickBot="1">
      <c r="A139" s="283" t="str">
        <f>'План УП'!A143</f>
        <v>6Б</v>
      </c>
      <c r="B139" s="58">
        <f>'План УП'!B143</f>
        <v>3</v>
      </c>
      <c r="C139" s="391">
        <f>'План УП'!C143</f>
        <v>0</v>
      </c>
      <c r="D139" s="284">
        <f>'План УП'!D143</f>
        <v>0</v>
      </c>
      <c r="E139" s="285">
        <f>'План УП'!E143</f>
        <v>0</v>
      </c>
      <c r="F139" s="286">
        <f>'План УП'!F143</f>
        <v>0</v>
      </c>
      <c r="G139" s="373">
        <f>'План УП'!G143</f>
        <v>0</v>
      </c>
      <c r="H139" s="374">
        <f>'План УП'!H143</f>
        <v>0</v>
      </c>
      <c r="I139" s="374">
        <f>'План УП'!I143</f>
        <v>0</v>
      </c>
      <c r="J139" s="374">
        <f>'План УП'!J143</f>
        <v>0</v>
      </c>
      <c r="K139" s="374">
        <f>'План УП'!K143</f>
        <v>0</v>
      </c>
      <c r="L139" s="374">
        <f>'План УП'!L143</f>
        <v>0</v>
      </c>
      <c r="M139" s="374"/>
      <c r="N139" s="374"/>
      <c r="O139" s="361"/>
      <c r="P139" s="362"/>
      <c r="Q139" s="362"/>
      <c r="R139" s="362"/>
      <c r="S139" s="362"/>
      <c r="T139" s="362"/>
      <c r="U139" s="362"/>
      <c r="V139" s="362"/>
      <c r="W139" s="362"/>
      <c r="X139" s="362"/>
      <c r="Y139" s="362"/>
      <c r="Z139" s="362"/>
      <c r="AA139" s="362"/>
      <c r="AB139" s="362"/>
      <c r="AC139" s="362"/>
      <c r="AD139" s="362"/>
      <c r="AE139" s="362"/>
      <c r="AF139" s="362"/>
      <c r="AG139" s="362"/>
      <c r="AH139" s="362"/>
      <c r="AI139" s="362"/>
      <c r="AJ139" s="362"/>
      <c r="AK139" s="362"/>
      <c r="AL139" s="362"/>
      <c r="AM139" s="362"/>
      <c r="AN139" s="362"/>
      <c r="AO139" s="362"/>
      <c r="AP139" s="362"/>
      <c r="AQ139" s="362"/>
      <c r="AR139" s="363"/>
      <c r="AS139" s="361"/>
      <c r="AT139" s="362"/>
      <c r="AU139" s="362"/>
      <c r="AV139" s="362"/>
      <c r="AW139" s="362"/>
      <c r="AX139" s="362"/>
      <c r="AY139" s="362"/>
      <c r="AZ139" s="362"/>
      <c r="BA139" s="362"/>
      <c r="BB139" s="362"/>
      <c r="BC139" s="362"/>
      <c r="BD139" s="362"/>
      <c r="BE139" s="362"/>
      <c r="BF139" s="362"/>
      <c r="BG139" s="362"/>
      <c r="BH139" s="362"/>
      <c r="BI139" s="362"/>
      <c r="BJ139" s="362"/>
      <c r="BK139" s="362"/>
      <c r="BL139" s="362"/>
      <c r="BM139" s="362"/>
      <c r="BN139" s="362"/>
      <c r="BO139" s="362"/>
      <c r="BP139" s="362"/>
      <c r="BQ139" s="362"/>
      <c r="BR139" s="362"/>
      <c r="BS139" s="362"/>
      <c r="BT139" s="362"/>
      <c r="BU139" s="362"/>
      <c r="BV139" s="362"/>
      <c r="BW139" s="362"/>
      <c r="BX139" s="362"/>
      <c r="BY139" s="362"/>
      <c r="BZ139" s="362"/>
      <c r="CA139" s="362"/>
      <c r="CB139" s="362"/>
      <c r="CC139" s="362"/>
      <c r="CD139" s="362"/>
      <c r="CE139" s="362"/>
      <c r="CF139" s="362"/>
      <c r="CG139" s="362"/>
      <c r="CH139" s="362"/>
      <c r="CI139" s="362"/>
      <c r="CJ139" s="362"/>
      <c r="CK139" s="362"/>
      <c r="CL139" s="362"/>
      <c r="CM139" s="362"/>
      <c r="CN139" s="362"/>
      <c r="CO139" s="362"/>
      <c r="CP139" s="362"/>
      <c r="CQ139" s="362"/>
      <c r="CR139" s="362"/>
      <c r="CS139" s="362"/>
      <c r="CT139" s="362"/>
      <c r="CU139" s="362"/>
      <c r="CV139" s="362"/>
      <c r="CW139" s="362"/>
      <c r="CX139" s="362"/>
      <c r="CY139" s="362"/>
      <c r="CZ139" s="362"/>
      <c r="DA139" s="362"/>
      <c r="DB139" s="362"/>
      <c r="DC139" s="362"/>
      <c r="DD139" s="362"/>
      <c r="DE139" s="362"/>
      <c r="DF139" s="362"/>
      <c r="DG139" s="362"/>
      <c r="DH139" s="362"/>
      <c r="DI139" s="362"/>
      <c r="DJ139" s="363"/>
    </row>
    <row r="140" spans="1:14" ht="12.75">
      <c r="A140" s="287">
        <v>0</v>
      </c>
      <c r="B140" s="287">
        <v>0</v>
      </c>
      <c r="C140" s="288">
        <v>0</v>
      </c>
      <c r="D140" s="289">
        <v>0</v>
      </c>
      <c r="E140" s="290">
        <v>0</v>
      </c>
      <c r="F140" s="291">
        <v>0</v>
      </c>
      <c r="G140" s="292">
        <v>0</v>
      </c>
      <c r="H140" s="292">
        <v>0</v>
      </c>
      <c r="I140" s="292">
        <v>0</v>
      </c>
      <c r="J140" s="292">
        <v>0</v>
      </c>
      <c r="K140" s="292">
        <v>0</v>
      </c>
      <c r="L140" s="292">
        <v>0</v>
      </c>
      <c r="M140" s="292"/>
      <c r="N140" s="292"/>
    </row>
    <row r="141" spans="1:14" ht="12.75">
      <c r="A141" s="293">
        <v>0</v>
      </c>
      <c r="B141" s="293">
        <v>0</v>
      </c>
      <c r="C141" s="293">
        <v>0</v>
      </c>
      <c r="D141" s="293">
        <v>0</v>
      </c>
      <c r="E141" s="293">
        <v>0</v>
      </c>
      <c r="F141" s="293">
        <v>0</v>
      </c>
      <c r="G141" s="293">
        <v>0</v>
      </c>
      <c r="H141" s="293">
        <v>0</v>
      </c>
      <c r="I141" s="293">
        <v>0</v>
      </c>
      <c r="J141" s="293">
        <v>0</v>
      </c>
      <c r="K141" s="293">
        <v>0</v>
      </c>
      <c r="L141" s="293">
        <v>0</v>
      </c>
      <c r="M141" s="293"/>
      <c r="N141" s="293"/>
    </row>
    <row r="142" spans="1:14" ht="12.75">
      <c r="A142" s="293">
        <v>0</v>
      </c>
      <c r="B142" s="293">
        <v>0</v>
      </c>
      <c r="C142" s="293">
        <v>0</v>
      </c>
      <c r="D142" s="293">
        <v>0</v>
      </c>
      <c r="E142" s="293">
        <v>0</v>
      </c>
      <c r="F142" s="293">
        <v>0</v>
      </c>
      <c r="G142" s="293">
        <v>0</v>
      </c>
      <c r="H142" s="293">
        <v>0</v>
      </c>
      <c r="I142" s="293">
        <v>0</v>
      </c>
      <c r="J142" s="293">
        <v>0</v>
      </c>
      <c r="K142" s="293">
        <v>0</v>
      </c>
      <c r="L142" s="293">
        <v>0</v>
      </c>
      <c r="M142" s="293"/>
      <c r="N142" s="293"/>
    </row>
    <row r="143" spans="1:14" ht="12.75">
      <c r="A143" s="293">
        <v>0</v>
      </c>
      <c r="B143" s="293">
        <v>0</v>
      </c>
      <c r="C143" s="293">
        <v>0</v>
      </c>
      <c r="D143" s="293">
        <v>0</v>
      </c>
      <c r="E143" s="293">
        <v>0</v>
      </c>
      <c r="F143" s="293">
        <v>0</v>
      </c>
      <c r="G143" s="293">
        <v>0</v>
      </c>
      <c r="H143" s="293">
        <v>0</v>
      </c>
      <c r="I143" s="293">
        <v>0</v>
      </c>
      <c r="J143" s="293">
        <v>0</v>
      </c>
      <c r="K143" s="293">
        <v>0</v>
      </c>
      <c r="L143" s="293">
        <v>0</v>
      </c>
      <c r="M143" s="293"/>
      <c r="N143" s="293"/>
    </row>
    <row r="144" spans="1:14" ht="12.75">
      <c r="A144" s="293">
        <v>0</v>
      </c>
      <c r="B144" s="293">
        <v>0</v>
      </c>
      <c r="C144" s="293">
        <v>0</v>
      </c>
      <c r="D144" s="293">
        <v>0</v>
      </c>
      <c r="E144" s="293">
        <v>0</v>
      </c>
      <c r="F144" s="293">
        <v>0</v>
      </c>
      <c r="G144" s="293">
        <v>0</v>
      </c>
      <c r="H144" s="293">
        <v>0</v>
      </c>
      <c r="I144" s="293">
        <v>0</v>
      </c>
      <c r="J144" s="293">
        <v>0</v>
      </c>
      <c r="K144" s="293">
        <v>0</v>
      </c>
      <c r="L144" s="293">
        <v>0</v>
      </c>
      <c r="M144" s="293"/>
      <c r="N144" s="293"/>
    </row>
    <row r="145" spans="1:14" ht="12.75">
      <c r="A145" s="293">
        <v>0</v>
      </c>
      <c r="B145" s="293">
        <v>0</v>
      </c>
      <c r="C145" s="293">
        <v>0</v>
      </c>
      <c r="D145" s="293">
        <v>0</v>
      </c>
      <c r="E145" s="293">
        <v>0</v>
      </c>
      <c r="F145" s="293">
        <v>0</v>
      </c>
      <c r="G145" s="293">
        <v>0</v>
      </c>
      <c r="H145" s="293">
        <v>0</v>
      </c>
      <c r="I145" s="293">
        <v>0</v>
      </c>
      <c r="J145" s="293">
        <v>0</v>
      </c>
      <c r="K145" s="293">
        <v>0</v>
      </c>
      <c r="L145" s="293">
        <v>0</v>
      </c>
      <c r="M145" s="293"/>
      <c r="N145" s="293"/>
    </row>
    <row r="146" spans="1:14" ht="12.75">
      <c r="A146" s="293"/>
      <c r="B146" s="293"/>
      <c r="C146" s="293"/>
      <c r="D146" s="293"/>
      <c r="E146" s="293"/>
      <c r="F146" s="293"/>
      <c r="G146" s="293"/>
      <c r="H146" s="293"/>
      <c r="I146" s="293"/>
      <c r="J146" s="293"/>
      <c r="K146" s="293"/>
      <c r="L146" s="293"/>
      <c r="M146" s="293"/>
      <c r="N146" s="293"/>
    </row>
    <row r="147" spans="1:14" ht="12.75">
      <c r="A147" s="293"/>
      <c r="B147" s="293"/>
      <c r="C147" s="293"/>
      <c r="D147" s="293"/>
      <c r="E147" s="293"/>
      <c r="F147" s="293"/>
      <c r="G147" s="293"/>
      <c r="H147" s="293"/>
      <c r="I147" s="293"/>
      <c r="J147" s="293"/>
      <c r="K147" s="293"/>
      <c r="L147" s="293"/>
      <c r="M147" s="293"/>
      <c r="N147" s="293"/>
    </row>
    <row r="148" spans="1:14" ht="12.75">
      <c r="A148" s="293"/>
      <c r="B148" s="293"/>
      <c r="C148" s="293"/>
      <c r="D148" s="293"/>
      <c r="E148" s="293"/>
      <c r="F148" s="293"/>
      <c r="G148" s="293"/>
      <c r="H148" s="293"/>
      <c r="I148" s="293"/>
      <c r="J148" s="293"/>
      <c r="K148" s="293"/>
      <c r="L148" s="293"/>
      <c r="M148" s="293"/>
      <c r="N148" s="293"/>
    </row>
    <row r="149" spans="1:14" ht="12.75">
      <c r="A149" s="293"/>
      <c r="B149" s="293"/>
      <c r="C149" s="293"/>
      <c r="D149" s="293"/>
      <c r="E149" s="293"/>
      <c r="F149" s="293"/>
      <c r="G149" s="293"/>
      <c r="H149" s="293"/>
      <c r="I149" s="293"/>
      <c r="J149" s="293"/>
      <c r="K149" s="293"/>
      <c r="L149" s="293"/>
      <c r="M149" s="293"/>
      <c r="N149" s="293"/>
    </row>
    <row r="150" spans="1:14" ht="12.75">
      <c r="A150" s="293"/>
      <c r="B150" s="293"/>
      <c r="C150" s="293"/>
      <c r="D150" s="293"/>
      <c r="E150" s="293"/>
      <c r="F150" s="293"/>
      <c r="G150" s="293"/>
      <c r="H150" s="293"/>
      <c r="I150" s="293"/>
      <c r="J150" s="293"/>
      <c r="K150" s="293"/>
      <c r="L150" s="293"/>
      <c r="M150" s="293"/>
      <c r="N150" s="293"/>
    </row>
    <row r="151" spans="1:14" ht="12.75">
      <c r="A151" s="293"/>
      <c r="B151" s="294"/>
      <c r="C151" s="293"/>
      <c r="D151" s="293"/>
      <c r="E151" s="293"/>
      <c r="F151" s="293"/>
      <c r="G151" s="293"/>
      <c r="H151" s="293"/>
      <c r="I151" s="293"/>
      <c r="J151" s="293"/>
      <c r="K151" s="293"/>
      <c r="L151" s="293"/>
      <c r="M151" s="293"/>
      <c r="N151" s="293"/>
    </row>
    <row r="152" spans="1:14" ht="12.75">
      <c r="A152" s="293"/>
      <c r="B152" s="294"/>
      <c r="C152" s="293"/>
      <c r="D152" s="293"/>
      <c r="E152" s="293"/>
      <c r="F152" s="293"/>
      <c r="G152" s="293"/>
      <c r="H152" s="293"/>
      <c r="I152" s="293"/>
      <c r="J152" s="293"/>
      <c r="K152" s="293"/>
      <c r="L152" s="293"/>
      <c r="M152" s="293"/>
      <c r="N152" s="293"/>
    </row>
    <row r="153" spans="1:14" ht="12.75">
      <c r="A153" s="293"/>
      <c r="B153" s="293"/>
      <c r="C153" s="293"/>
      <c r="D153" s="293"/>
      <c r="E153" s="293"/>
      <c r="F153" s="293"/>
      <c r="G153" s="293"/>
      <c r="H153" s="293"/>
      <c r="I153" s="293"/>
      <c r="J153" s="293"/>
      <c r="K153" s="293"/>
      <c r="L153" s="293"/>
      <c r="M153" s="293"/>
      <c r="N153" s="293"/>
    </row>
    <row r="154" spans="1:14" ht="12.75">
      <c r="A154" s="295"/>
      <c r="B154" s="295"/>
      <c r="C154" s="295"/>
      <c r="D154" s="295"/>
      <c r="E154" s="295"/>
      <c r="F154" s="295"/>
      <c r="G154" s="295"/>
      <c r="H154" s="295"/>
      <c r="I154" s="295"/>
      <c r="J154" s="295"/>
      <c r="K154" s="295"/>
      <c r="L154" s="295"/>
      <c r="M154" s="295"/>
      <c r="N154" s="295"/>
    </row>
    <row r="155" spans="1:14" ht="12.75">
      <c r="A155" s="295"/>
      <c r="B155" s="295"/>
      <c r="C155" s="295"/>
      <c r="D155" s="295"/>
      <c r="E155" s="295"/>
      <c r="F155" s="295"/>
      <c r="G155" s="295"/>
      <c r="H155" s="295"/>
      <c r="I155" s="295"/>
      <c r="J155" s="295"/>
      <c r="K155" s="295"/>
      <c r="L155" s="295"/>
      <c r="M155" s="295"/>
      <c r="N155" s="295"/>
    </row>
    <row r="156" spans="1:14" ht="12.75">
      <c r="A156" s="295"/>
      <c r="B156" s="295"/>
      <c r="C156" s="295"/>
      <c r="D156" s="295"/>
      <c r="E156" s="295"/>
      <c r="F156" s="295"/>
      <c r="G156" s="295"/>
      <c r="H156" s="295"/>
      <c r="I156" s="295"/>
      <c r="J156" s="295"/>
      <c r="K156" s="295"/>
      <c r="L156" s="295"/>
      <c r="M156" s="295"/>
      <c r="N156" s="295"/>
    </row>
    <row r="157" spans="1:14" ht="12.75">
      <c r="A157" s="295"/>
      <c r="B157" s="295"/>
      <c r="C157" s="295"/>
      <c r="D157" s="295"/>
      <c r="E157" s="295"/>
      <c r="F157" s="295"/>
      <c r="G157" s="295"/>
      <c r="H157" s="295"/>
      <c r="I157" s="295"/>
      <c r="J157" s="295"/>
      <c r="K157" s="295"/>
      <c r="L157" s="295"/>
      <c r="M157" s="295"/>
      <c r="N157" s="295"/>
    </row>
    <row r="158" spans="1:14" ht="12.75">
      <c r="A158" s="295"/>
      <c r="B158" s="295"/>
      <c r="C158" s="295"/>
      <c r="D158" s="295"/>
      <c r="E158" s="295"/>
      <c r="F158" s="295"/>
      <c r="G158" s="295"/>
      <c r="H158" s="295"/>
      <c r="I158" s="295"/>
      <c r="J158" s="295"/>
      <c r="K158" s="295"/>
      <c r="L158" s="295"/>
      <c r="M158" s="295"/>
      <c r="N158" s="295"/>
    </row>
    <row r="196" s="296" customFormat="1" ht="12.75"/>
    <row r="197" s="296" customFormat="1" ht="12.75">
      <c r="A197" s="296">
        <v>0</v>
      </c>
    </row>
    <row r="198" s="296" customFormat="1" ht="12.75">
      <c r="A198" s="296" t="s">
        <v>40</v>
      </c>
    </row>
    <row r="199" s="296" customFormat="1" ht="12.75"/>
  </sheetData>
  <sheetProtection formatCells="0" formatRows="0" autoFilter="0" pivotTables="0"/>
  <protectedRanges>
    <protectedRange sqref="O21:DJ30 O32:DJ41 O44:DJ58 O60:DJ74 O77:DJ101 O103:DJ127 O129:DJ129 O131:DJ135 O137:DJ139 I4:BE6" name="Диапазон1"/>
  </protectedRanges>
  <autoFilter ref="C18:DJ145"/>
  <mergeCells count="117">
    <mergeCell ref="E13:N15"/>
    <mergeCell ref="G16:N16"/>
    <mergeCell ref="DI16:DI18"/>
    <mergeCell ref="DJ16:DJ18"/>
    <mergeCell ref="DE16:DE18"/>
    <mergeCell ref="DF16:DF18"/>
    <mergeCell ref="DG16:DG18"/>
    <mergeCell ref="DH16:DH18"/>
    <mergeCell ref="CB16:CB18"/>
    <mergeCell ref="CC16:CC18"/>
    <mergeCell ref="CV16:CV18"/>
    <mergeCell ref="CT16:CT18"/>
    <mergeCell ref="CU16:CU18"/>
    <mergeCell ref="CS16:CS18"/>
    <mergeCell ref="CE16:CE18"/>
    <mergeCell ref="CK16:CK18"/>
    <mergeCell ref="CH16:CH18"/>
    <mergeCell ref="CM16:CM18"/>
    <mergeCell ref="CJ16:CJ18"/>
    <mergeCell ref="CY16:CY18"/>
    <mergeCell ref="DB16:DB18"/>
    <mergeCell ref="DC16:DC18"/>
    <mergeCell ref="DD16:DD18"/>
    <mergeCell ref="DA16:DA18"/>
    <mergeCell ref="T16:T18"/>
    <mergeCell ref="P16:P18"/>
    <mergeCell ref="CX16:CX18"/>
    <mergeCell ref="CZ16:CZ18"/>
    <mergeCell ref="CW16:CW18"/>
    <mergeCell ref="BF16:BF18"/>
    <mergeCell ref="BQ16:BQ18"/>
    <mergeCell ref="BW16:BW18"/>
    <mergeCell ref="BL16:BL18"/>
    <mergeCell ref="CL16:CL18"/>
    <mergeCell ref="CO16:CO18"/>
    <mergeCell ref="CD16:CD18"/>
    <mergeCell ref="Z16:Z18"/>
    <mergeCell ref="S16:S18"/>
    <mergeCell ref="X16:X18"/>
    <mergeCell ref="O16:O18"/>
    <mergeCell ref="U16:U18"/>
    <mergeCell ref="V16:V18"/>
    <mergeCell ref="Q16:Q18"/>
    <mergeCell ref="R16:R18"/>
    <mergeCell ref="BX16:BX18"/>
    <mergeCell ref="CF16:CF18"/>
    <mergeCell ref="BU16:BU18"/>
    <mergeCell ref="E16:E18"/>
    <mergeCell ref="BG3:CR11"/>
    <mergeCell ref="CP16:CP18"/>
    <mergeCell ref="CQ16:CQ18"/>
    <mergeCell ref="CR16:CR18"/>
    <mergeCell ref="CG16:CG18"/>
    <mergeCell ref="CN16:CN18"/>
    <mergeCell ref="CI16:CI18"/>
    <mergeCell ref="AM16:AM18"/>
    <mergeCell ref="AA16:AA18"/>
    <mergeCell ref="AB16:AB18"/>
    <mergeCell ref="AI16:AI18"/>
    <mergeCell ref="AC16:AC18"/>
    <mergeCell ref="AV16:AV18"/>
    <mergeCell ref="AT16:AT18"/>
    <mergeCell ref="AU16:AU18"/>
    <mergeCell ref="BV16:BV18"/>
    <mergeCell ref="AJ16:AJ18"/>
    <mergeCell ref="AK16:AK18"/>
    <mergeCell ref="AO16:AO18"/>
    <mergeCell ref="AP16:AP18"/>
    <mergeCell ref="AN16:AN18"/>
    <mergeCell ref="AR16:AR18"/>
    <mergeCell ref="AQ16:AQ18"/>
    <mergeCell ref="AL16:AL18"/>
    <mergeCell ref="A2:D3"/>
    <mergeCell ref="A13:A16"/>
    <mergeCell ref="B13:B16"/>
    <mergeCell ref="F16:F18"/>
    <mergeCell ref="A17:B17"/>
    <mergeCell ref="O13:AR15"/>
    <mergeCell ref="BR16:BR18"/>
    <mergeCell ref="BS16:BS18"/>
    <mergeCell ref="BT16:BT18"/>
    <mergeCell ref="AS16:AS18"/>
    <mergeCell ref="BD16:BD18"/>
    <mergeCell ref="BE16:BE18"/>
    <mergeCell ref="BM16:BM18"/>
    <mergeCell ref="BN16:BN18"/>
    <mergeCell ref="BO16:BO18"/>
    <mergeCell ref="BP16:BP18"/>
    <mergeCell ref="BI16:BI18"/>
    <mergeCell ref="BJ16:BJ18"/>
    <mergeCell ref="BK16:BK18"/>
    <mergeCell ref="BB16:BB18"/>
    <mergeCell ref="BC16:BC18"/>
    <mergeCell ref="BG16:BG18"/>
    <mergeCell ref="AS13:DJ15"/>
    <mergeCell ref="AW16:AW18"/>
    <mergeCell ref="AX16:AX18"/>
    <mergeCell ref="AY16:AY18"/>
    <mergeCell ref="AZ16:AZ18"/>
    <mergeCell ref="BY16:BY18"/>
    <mergeCell ref="BZ16:BZ18"/>
    <mergeCell ref="CA16:CA18"/>
    <mergeCell ref="BA16:BA18"/>
    <mergeCell ref="BH16:BH18"/>
    <mergeCell ref="AF16:AF18"/>
    <mergeCell ref="AG16:AG18"/>
    <mergeCell ref="AH16:AH18"/>
    <mergeCell ref="W16:W18"/>
    <mergeCell ref="AD16:AD18"/>
    <mergeCell ref="AE16:AE18"/>
    <mergeCell ref="Y16:Y18"/>
    <mergeCell ref="AW4:BE4"/>
    <mergeCell ref="AW5:BE5"/>
    <mergeCell ref="AW6:BE6"/>
    <mergeCell ref="S4:AK4"/>
    <mergeCell ref="S5:AK5"/>
    <mergeCell ref="S6:AK6"/>
  </mergeCells>
  <conditionalFormatting sqref="F20 F31 F43 F59 F76 F102">
    <cfRule type="cellIs" priority="1" dxfId="924" operator="lessThan" stopIfTrue="1">
      <formula>E20</formula>
    </cfRule>
    <cfRule type="cellIs" priority="2" dxfId="923" operator="greaterThan" stopIfTrue="1">
      <formula>E20</formula>
    </cfRule>
    <cfRule type="cellIs" priority="3" dxfId="925" operator="equal" stopIfTrue="1">
      <formula>E20</formula>
    </cfRule>
  </conditionalFormatting>
  <conditionalFormatting sqref="F19 F21:F30 F44:F58 F60:F75 F32:F42 F103:F139 F77:F101">
    <cfRule type="cellIs" priority="4" dxfId="927" operator="lessThan" stopIfTrue="1">
      <formula>E19</formula>
    </cfRule>
    <cfRule type="cellIs" priority="5" dxfId="10" operator="equal" stopIfTrue="1">
      <formula>E19</formula>
    </cfRule>
    <cfRule type="cellIs" priority="6" dxfId="926" operator="greaterThan" stopIfTrue="1">
      <formula>E19</formula>
    </cfRule>
  </conditionalFormatting>
  <conditionalFormatting sqref="O137:DJ139 O32:DJ41 O60:DJ74 O129:DJ129 O131:DJ135 O21:DJ30 O44:DJ58 O77:DJ101 O103:DJ127">
    <cfRule type="expression" priority="7" dxfId="907" stopIfTrue="1">
      <formula>AND(O21="V",O21="v")</formula>
    </cfRule>
  </conditionalFormatting>
  <dataValidations count="2">
    <dataValidation type="list" allowBlank="1" showInputMessage="1" showErrorMessage="1" sqref="O137:DJ139 O32:DJ41 O60:DJ74 O129:DJ129 O131:DJ135 O21:DJ30 O44:DJ58 O77:DJ101 O103:DJ127">
      <formula1>$A$197:$A$198</formula1>
    </dataValidation>
    <dataValidation type="list" allowBlank="1" showInputMessage="1" showErrorMessage="1" sqref="D137:D139 D77:D101 D44:D58 D21:D30 D103:D127 D32:D41 D129 D131:D135 D60:D74">
      <formula1>$C$313:$C$386</formula1>
    </dataValidation>
  </dataValidations>
  <printOptions verticalCentered="1"/>
  <pageMargins left="0" right="0" top="0" bottom="0" header="0" footer="0"/>
  <pageSetup fitToHeight="2" fitToWidth="1" horizontalDpi="600" verticalDpi="600" orientation="landscape" paperSize="9" scale="4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9">
      <selection activeCell="H61" sqref="H61"/>
    </sheetView>
  </sheetViews>
  <sheetFormatPr defaultColWidth="9.00390625" defaultRowHeight="12.75"/>
  <cols>
    <col min="3" max="3" width="57.875" style="0" customWidth="1"/>
  </cols>
  <sheetData>
    <row r="1" spans="1:10" ht="12.75">
      <c r="A1" s="190">
        <v>0</v>
      </c>
      <c r="B1">
        <v>0</v>
      </c>
      <c r="C1">
        <v>0</v>
      </c>
      <c r="H1" s="190">
        <v>0</v>
      </c>
      <c r="I1">
        <v>0</v>
      </c>
      <c r="J1">
        <v>0</v>
      </c>
    </row>
    <row r="2" spans="1:10" ht="12.75">
      <c r="A2" s="190" t="s">
        <v>234</v>
      </c>
      <c r="B2" t="s">
        <v>235</v>
      </c>
      <c r="C2" t="s">
        <v>236</v>
      </c>
      <c r="H2" s="190" t="s">
        <v>336</v>
      </c>
      <c r="I2" s="220">
        <v>0.5</v>
      </c>
      <c r="J2" t="s">
        <v>337</v>
      </c>
    </row>
    <row r="3" spans="1:10" ht="12.75">
      <c r="A3" s="190" t="s">
        <v>174</v>
      </c>
      <c r="B3" t="s">
        <v>175</v>
      </c>
      <c r="C3" t="s">
        <v>176</v>
      </c>
      <c r="H3" s="190" t="s">
        <v>17</v>
      </c>
      <c r="I3" s="220">
        <v>0.25</v>
      </c>
      <c r="J3" t="s">
        <v>338</v>
      </c>
    </row>
    <row r="4" spans="1:10" ht="12.75">
      <c r="A4" s="190" t="s">
        <v>177</v>
      </c>
      <c r="B4" t="s">
        <v>175</v>
      </c>
      <c r="C4" t="s">
        <v>178</v>
      </c>
      <c r="H4" s="190" t="s">
        <v>101</v>
      </c>
      <c r="I4" s="220">
        <v>0.5</v>
      </c>
      <c r="J4" t="s">
        <v>339</v>
      </c>
    </row>
    <row r="5" spans="1:10" ht="12.75">
      <c r="A5" s="190" t="s">
        <v>257</v>
      </c>
      <c r="B5" t="s">
        <v>258</v>
      </c>
      <c r="C5" t="s">
        <v>259</v>
      </c>
      <c r="H5" s="190" t="s">
        <v>340</v>
      </c>
      <c r="I5" s="220">
        <v>0.15</v>
      </c>
      <c r="J5" t="s">
        <v>341</v>
      </c>
    </row>
    <row r="6" spans="1:10" ht="12.75">
      <c r="A6" s="190" t="s">
        <v>129</v>
      </c>
      <c r="B6" t="s">
        <v>130</v>
      </c>
      <c r="C6" t="s">
        <v>131</v>
      </c>
      <c r="H6" s="190" t="s">
        <v>100</v>
      </c>
      <c r="I6" s="220">
        <v>0.75</v>
      </c>
      <c r="J6" t="s">
        <v>342</v>
      </c>
    </row>
    <row r="7" spans="1:10" ht="12.75">
      <c r="A7" s="190" t="s">
        <v>208</v>
      </c>
      <c r="B7" t="s">
        <v>209</v>
      </c>
      <c r="C7" t="s">
        <v>210</v>
      </c>
      <c r="H7" s="190" t="s">
        <v>102</v>
      </c>
      <c r="I7" s="220">
        <v>0.75</v>
      </c>
      <c r="J7" t="s">
        <v>343</v>
      </c>
    </row>
    <row r="8" spans="1:3" ht="12.75">
      <c r="A8" s="190" t="s">
        <v>167</v>
      </c>
      <c r="B8" t="s">
        <v>168</v>
      </c>
      <c r="C8" t="s">
        <v>169</v>
      </c>
    </row>
    <row r="9" spans="1:3" ht="12.75">
      <c r="A9" s="190" t="s">
        <v>159</v>
      </c>
      <c r="B9" t="s">
        <v>160</v>
      </c>
      <c r="C9" t="s">
        <v>161</v>
      </c>
    </row>
    <row r="10" spans="1:3" ht="12.75">
      <c r="A10" s="190" t="s">
        <v>179</v>
      </c>
      <c r="B10" t="s">
        <v>175</v>
      </c>
      <c r="C10" t="s">
        <v>180</v>
      </c>
    </row>
    <row r="11" spans="1:3" ht="12.75">
      <c r="A11" s="190" t="s">
        <v>201</v>
      </c>
      <c r="B11" t="s">
        <v>202</v>
      </c>
      <c r="C11" t="s">
        <v>203</v>
      </c>
    </row>
    <row r="12" spans="1:3" ht="12.75">
      <c r="A12" s="190" t="s">
        <v>132</v>
      </c>
      <c r="B12" t="s">
        <v>130</v>
      </c>
      <c r="C12" t="s">
        <v>133</v>
      </c>
    </row>
    <row r="13" spans="1:3" ht="12.75">
      <c r="A13" s="190" t="s">
        <v>260</v>
      </c>
      <c r="B13" t="s">
        <v>258</v>
      </c>
      <c r="C13" t="s">
        <v>261</v>
      </c>
    </row>
    <row r="14" spans="1:3" ht="12.75">
      <c r="A14" s="190" t="s">
        <v>134</v>
      </c>
      <c r="B14" t="s">
        <v>130</v>
      </c>
      <c r="C14" t="s">
        <v>135</v>
      </c>
    </row>
    <row r="15" spans="1:3" ht="12.75">
      <c r="A15" s="190" t="s">
        <v>262</v>
      </c>
      <c r="B15" t="s">
        <v>258</v>
      </c>
      <c r="C15" t="s">
        <v>263</v>
      </c>
    </row>
    <row r="16" spans="1:3" ht="12.75">
      <c r="A16" s="190" t="s">
        <v>136</v>
      </c>
      <c r="B16" t="s">
        <v>130</v>
      </c>
      <c r="C16" t="s">
        <v>137</v>
      </c>
    </row>
    <row r="17" spans="1:3" ht="12.75">
      <c r="A17" s="190" t="s">
        <v>277</v>
      </c>
      <c r="B17" t="s">
        <v>143</v>
      </c>
      <c r="C17" t="s">
        <v>142</v>
      </c>
    </row>
    <row r="18" spans="1:3" ht="12.75">
      <c r="A18" s="190" t="s">
        <v>278</v>
      </c>
      <c r="B18" t="s">
        <v>143</v>
      </c>
      <c r="C18" t="s">
        <v>144</v>
      </c>
    </row>
    <row r="19" spans="1:3" ht="12.75">
      <c r="A19" s="190" t="s">
        <v>145</v>
      </c>
      <c r="B19" t="s">
        <v>143</v>
      </c>
      <c r="C19" t="s">
        <v>146</v>
      </c>
    </row>
    <row r="20" spans="1:3" ht="12.75">
      <c r="A20" s="190" t="s">
        <v>211</v>
      </c>
      <c r="B20" t="s">
        <v>209</v>
      </c>
      <c r="C20" t="s">
        <v>212</v>
      </c>
    </row>
    <row r="21" spans="1:3" ht="12.75">
      <c r="A21" s="190" t="s">
        <v>147</v>
      </c>
      <c r="B21" t="s">
        <v>143</v>
      </c>
      <c r="C21" t="s">
        <v>148</v>
      </c>
    </row>
    <row r="22" spans="1:3" ht="12.75">
      <c r="A22" s="190" t="s">
        <v>149</v>
      </c>
      <c r="B22" t="s">
        <v>143</v>
      </c>
      <c r="C22" t="s">
        <v>150</v>
      </c>
    </row>
    <row r="23" spans="1:3" ht="12.75">
      <c r="A23" s="190" t="s">
        <v>195</v>
      </c>
      <c r="B23" t="s">
        <v>196</v>
      </c>
      <c r="C23" t="s">
        <v>109</v>
      </c>
    </row>
    <row r="24" spans="1:3" ht="12.75">
      <c r="A24" s="190" t="s">
        <v>279</v>
      </c>
      <c r="B24" t="s">
        <v>196</v>
      </c>
      <c r="C24" t="s">
        <v>197</v>
      </c>
    </row>
    <row r="25" spans="1:3" ht="12.75">
      <c r="A25" s="190" t="s">
        <v>181</v>
      </c>
      <c r="B25" t="s">
        <v>175</v>
      </c>
      <c r="C25" t="s">
        <v>182</v>
      </c>
    </row>
    <row r="26" spans="1:3" ht="12.75">
      <c r="A26" s="190" t="s">
        <v>280</v>
      </c>
      <c r="B26" t="s">
        <v>196</v>
      </c>
      <c r="C26" t="s">
        <v>198</v>
      </c>
    </row>
    <row r="27" spans="1:3" ht="12.75">
      <c r="A27" s="190" t="s">
        <v>213</v>
      </c>
      <c r="B27" t="s">
        <v>209</v>
      </c>
      <c r="C27" t="s">
        <v>214</v>
      </c>
    </row>
    <row r="28" spans="1:3" ht="12.75">
      <c r="A28" s="190" t="s">
        <v>264</v>
      </c>
      <c r="B28" t="s">
        <v>258</v>
      </c>
      <c r="C28" t="s">
        <v>265</v>
      </c>
    </row>
    <row r="29" spans="1:3" ht="12.75">
      <c r="A29" s="190" t="s">
        <v>237</v>
      </c>
      <c r="B29" t="s">
        <v>235</v>
      </c>
      <c r="C29" t="s">
        <v>238</v>
      </c>
    </row>
    <row r="30" spans="1:3" ht="12.75">
      <c r="A30" s="190" t="s">
        <v>245</v>
      </c>
      <c r="B30" t="s">
        <v>246</v>
      </c>
      <c r="C30" t="s">
        <v>247</v>
      </c>
    </row>
    <row r="31" spans="1:3" ht="12.75">
      <c r="A31" s="190" t="s">
        <v>222</v>
      </c>
      <c r="B31" t="s">
        <v>221</v>
      </c>
      <c r="C31" t="s">
        <v>223</v>
      </c>
    </row>
    <row r="32" spans="1:3" ht="12.75">
      <c r="A32" s="190" t="s">
        <v>224</v>
      </c>
      <c r="B32" t="s">
        <v>221</v>
      </c>
      <c r="C32" t="s">
        <v>225</v>
      </c>
    </row>
    <row r="33" spans="1:3" ht="12.75">
      <c r="A33" s="190" t="s">
        <v>183</v>
      </c>
      <c r="B33" t="s">
        <v>175</v>
      </c>
      <c r="C33" t="s">
        <v>184</v>
      </c>
    </row>
    <row r="34" spans="1:3" ht="12.75">
      <c r="A34" s="190" t="s">
        <v>185</v>
      </c>
      <c r="B34" t="s">
        <v>175</v>
      </c>
      <c r="C34" t="s">
        <v>186</v>
      </c>
    </row>
    <row r="35" spans="1:3" ht="12.75">
      <c r="A35" s="190" t="s">
        <v>215</v>
      </c>
      <c r="B35" t="s">
        <v>209</v>
      </c>
      <c r="C35" t="s">
        <v>216</v>
      </c>
    </row>
    <row r="36" spans="1:3" ht="12.75">
      <c r="A36" s="190" t="s">
        <v>199</v>
      </c>
      <c r="B36" t="s">
        <v>196</v>
      </c>
      <c r="C36" t="s">
        <v>200</v>
      </c>
    </row>
    <row r="37" spans="1:3" ht="12.75">
      <c r="A37" s="190" t="s">
        <v>151</v>
      </c>
      <c r="B37" t="s">
        <v>143</v>
      </c>
      <c r="C37" t="s">
        <v>152</v>
      </c>
    </row>
    <row r="38" spans="1:3" ht="12.75">
      <c r="A38" s="190" t="s">
        <v>239</v>
      </c>
      <c r="B38" t="s">
        <v>235</v>
      </c>
      <c r="C38" t="s">
        <v>240</v>
      </c>
    </row>
    <row r="39" spans="1:3" ht="12.75">
      <c r="A39" s="190" t="s">
        <v>226</v>
      </c>
      <c r="B39" t="s">
        <v>221</v>
      </c>
      <c r="C39" t="s">
        <v>227</v>
      </c>
    </row>
    <row r="40" spans="1:3" ht="12.75">
      <c r="A40" s="190" t="s">
        <v>204</v>
      </c>
      <c r="B40" t="s">
        <v>202</v>
      </c>
      <c r="C40" t="s">
        <v>205</v>
      </c>
    </row>
    <row r="41" spans="1:3" ht="12.75">
      <c r="A41" s="190" t="s">
        <v>170</v>
      </c>
      <c r="B41" t="s">
        <v>168</v>
      </c>
      <c r="C41" t="s">
        <v>171</v>
      </c>
    </row>
    <row r="42" spans="1:3" ht="12.75">
      <c r="A42" s="190" t="s">
        <v>283</v>
      </c>
      <c r="B42" t="s">
        <v>246</v>
      </c>
      <c r="C42" t="s">
        <v>248</v>
      </c>
    </row>
    <row r="43" spans="1:3" ht="12.75">
      <c r="A43" s="190" t="s">
        <v>228</v>
      </c>
      <c r="B43" t="s">
        <v>221</v>
      </c>
      <c r="C43" t="s">
        <v>229</v>
      </c>
    </row>
    <row r="44" spans="1:3" ht="12.75">
      <c r="A44" s="190" t="s">
        <v>221</v>
      </c>
      <c r="B44" t="s">
        <v>221</v>
      </c>
      <c r="C44" t="s">
        <v>230</v>
      </c>
    </row>
    <row r="45" spans="1:3" ht="12.75">
      <c r="A45" s="190" t="s">
        <v>187</v>
      </c>
      <c r="B45" t="s">
        <v>175</v>
      </c>
      <c r="C45" t="s">
        <v>188</v>
      </c>
    </row>
    <row r="46" spans="1:3" ht="12.75">
      <c r="A46" s="190" t="s">
        <v>153</v>
      </c>
      <c r="B46" t="s">
        <v>143</v>
      </c>
      <c r="C46" t="s">
        <v>154</v>
      </c>
    </row>
    <row r="47" spans="1:3" ht="12.75">
      <c r="A47" s="190" t="s">
        <v>217</v>
      </c>
      <c r="B47" t="s">
        <v>209</v>
      </c>
      <c r="C47" t="s">
        <v>218</v>
      </c>
    </row>
    <row r="48" spans="1:3" ht="12.75">
      <c r="A48" s="190" t="s">
        <v>284</v>
      </c>
      <c r="B48" t="s">
        <v>249</v>
      </c>
      <c r="C48" t="s">
        <v>250</v>
      </c>
    </row>
    <row r="49" spans="1:3" ht="12.75">
      <c r="A49" s="190" t="s">
        <v>206</v>
      </c>
      <c r="B49" t="s">
        <v>202</v>
      </c>
      <c r="C49" t="s">
        <v>207</v>
      </c>
    </row>
    <row r="50" spans="1:3" ht="12.75">
      <c r="A50" s="190" t="s">
        <v>138</v>
      </c>
      <c r="B50" t="s">
        <v>130</v>
      </c>
      <c r="C50" t="s">
        <v>139</v>
      </c>
    </row>
    <row r="51" spans="1:3" ht="12.75">
      <c r="A51" s="190" t="s">
        <v>140</v>
      </c>
      <c r="B51" t="s">
        <v>130</v>
      </c>
      <c r="C51" t="s">
        <v>141</v>
      </c>
    </row>
    <row r="52" spans="1:3" ht="12.75">
      <c r="A52" s="190" t="s">
        <v>155</v>
      </c>
      <c r="B52" t="s">
        <v>143</v>
      </c>
      <c r="C52" t="s">
        <v>156</v>
      </c>
    </row>
    <row r="53" spans="1:3" ht="12.75">
      <c r="A53" s="190" t="s">
        <v>285</v>
      </c>
      <c r="B53" t="s">
        <v>196</v>
      </c>
      <c r="C53" t="s">
        <v>115</v>
      </c>
    </row>
    <row r="54" spans="1:3" ht="12.75">
      <c r="A54" s="190" t="s">
        <v>251</v>
      </c>
      <c r="B54" t="s">
        <v>249</v>
      </c>
      <c r="C54" t="s">
        <v>252</v>
      </c>
    </row>
    <row r="55" spans="1:3" ht="12.75">
      <c r="A55" s="190" t="s">
        <v>281</v>
      </c>
      <c r="B55" t="s">
        <v>143</v>
      </c>
      <c r="C55" t="s">
        <v>282</v>
      </c>
    </row>
    <row r="56" spans="1:3" ht="12.75">
      <c r="A56" s="190" t="s">
        <v>253</v>
      </c>
      <c r="B56" t="s">
        <v>249</v>
      </c>
      <c r="C56" t="s">
        <v>254</v>
      </c>
    </row>
    <row r="57" spans="1:3" ht="12.75">
      <c r="A57" s="190" t="s">
        <v>219</v>
      </c>
      <c r="B57" t="s">
        <v>209</v>
      </c>
      <c r="C57" t="s">
        <v>220</v>
      </c>
    </row>
    <row r="58" spans="1:3" ht="12.75">
      <c r="A58" s="190" t="s">
        <v>241</v>
      </c>
      <c r="B58" t="s">
        <v>235</v>
      </c>
      <c r="C58" t="s">
        <v>242</v>
      </c>
    </row>
    <row r="59" spans="1:3" ht="12.75">
      <c r="A59" s="190" t="s">
        <v>243</v>
      </c>
      <c r="B59" t="s">
        <v>235</v>
      </c>
      <c r="C59" t="s">
        <v>244</v>
      </c>
    </row>
    <row r="60" spans="1:3" ht="12.75">
      <c r="A60" s="190" t="s">
        <v>266</v>
      </c>
      <c r="B60" t="s">
        <v>258</v>
      </c>
      <c r="C60" t="s">
        <v>267</v>
      </c>
    </row>
    <row r="61" spans="1:3" ht="12.75">
      <c r="A61" s="190" t="s">
        <v>189</v>
      </c>
      <c r="B61" t="s">
        <v>175</v>
      </c>
      <c r="C61" t="s">
        <v>190</v>
      </c>
    </row>
    <row r="62" spans="1:3" ht="12.75">
      <c r="A62" s="190" t="s">
        <v>255</v>
      </c>
      <c r="B62" t="s">
        <v>249</v>
      </c>
      <c r="C62" t="s">
        <v>256</v>
      </c>
    </row>
    <row r="63" spans="1:3" ht="12.75">
      <c r="A63" s="190" t="s">
        <v>162</v>
      </c>
      <c r="B63" t="s">
        <v>160</v>
      </c>
      <c r="C63" t="s">
        <v>162</v>
      </c>
    </row>
    <row r="64" spans="1:3" ht="12.75">
      <c r="A64" s="190" t="s">
        <v>157</v>
      </c>
      <c r="B64" t="s">
        <v>143</v>
      </c>
      <c r="C64" t="s">
        <v>158</v>
      </c>
    </row>
    <row r="65" spans="1:3" ht="12.75">
      <c r="A65" s="190" t="s">
        <v>268</v>
      </c>
      <c r="B65" t="s">
        <v>258</v>
      </c>
      <c r="C65" t="s">
        <v>269</v>
      </c>
    </row>
    <row r="66" spans="1:3" ht="12.75">
      <c r="A66" s="190" t="s">
        <v>163</v>
      </c>
      <c r="B66" t="s">
        <v>160</v>
      </c>
      <c r="C66" t="s">
        <v>164</v>
      </c>
    </row>
    <row r="67" spans="1:3" ht="12.75">
      <c r="A67" s="190" t="s">
        <v>286</v>
      </c>
      <c r="B67" t="s">
        <v>160</v>
      </c>
      <c r="C67" t="s">
        <v>165</v>
      </c>
    </row>
    <row r="68" spans="1:3" ht="12.75">
      <c r="A68" s="190" t="s">
        <v>191</v>
      </c>
      <c r="B68" t="s">
        <v>175</v>
      </c>
      <c r="C68" t="s">
        <v>192</v>
      </c>
    </row>
    <row r="69" spans="1:3" ht="12.75">
      <c r="A69" s="190" t="s">
        <v>193</v>
      </c>
      <c r="B69" t="s">
        <v>175</v>
      </c>
      <c r="C69" t="s">
        <v>194</v>
      </c>
    </row>
    <row r="70" spans="1:3" ht="12.75">
      <c r="A70" s="190" t="s">
        <v>166</v>
      </c>
      <c r="B70" t="s">
        <v>160</v>
      </c>
      <c r="C70" t="s">
        <v>166</v>
      </c>
    </row>
    <row r="71" spans="1:3" ht="12.75">
      <c r="A71" s="190" t="s">
        <v>45</v>
      </c>
      <c r="B71" t="s">
        <v>221</v>
      </c>
      <c r="C71" t="s">
        <v>233</v>
      </c>
    </row>
    <row r="72" spans="1:3" ht="12.75">
      <c r="A72" s="190" t="s">
        <v>172</v>
      </c>
      <c r="B72" t="s">
        <v>168</v>
      </c>
      <c r="C72" t="s">
        <v>173</v>
      </c>
    </row>
    <row r="73" spans="1:3" ht="12.75">
      <c r="A73" s="190" t="s">
        <v>287</v>
      </c>
      <c r="B73" t="s">
        <v>258</v>
      </c>
      <c r="C73" t="s">
        <v>270</v>
      </c>
    </row>
    <row r="74" spans="1:3" ht="12.75">
      <c r="A74" s="190" t="s">
        <v>231</v>
      </c>
      <c r="B74" t="s">
        <v>221</v>
      </c>
      <c r="C74" t="s">
        <v>232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Бертяев</dc:creator>
  <cp:keywords/>
  <dc:description/>
  <cp:lastModifiedBy>Олег Игоревич</cp:lastModifiedBy>
  <cp:lastPrinted>2011-04-19T09:53:51Z</cp:lastPrinted>
  <dcterms:created xsi:type="dcterms:W3CDTF">2004-10-13T08:03:54Z</dcterms:created>
  <dcterms:modified xsi:type="dcterms:W3CDTF">2011-05-27T14:08:14Z</dcterms:modified>
  <cp:category/>
  <cp:version/>
  <cp:contentType/>
  <cp:contentStatus/>
</cp:coreProperties>
</file>