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5461" windowWidth="19440" windowHeight="14595" activeTab="1"/>
  </bookViews>
  <sheets>
    <sheet name="График УП" sheetId="1" r:id="rId1"/>
    <sheet name="план УП" sheetId="2" r:id="rId2"/>
    <sheet name="Дисциплины+ЗЕ" sheetId="3" r:id="rId3"/>
    <sheet name="Компетенции" sheetId="4" r:id="rId4"/>
    <sheet name="Кафедры" sheetId="5" r:id="rId5"/>
  </sheets>
  <definedNames>
    <definedName name="_xlnm._FilterDatabase" localSheetId="3" hidden="1">'Компетенции'!$C$18:$DI$18</definedName>
    <definedName name="_xlnm._FilterDatabase" localSheetId="1" hidden="1">'план УП'!$A$22:$BK$144</definedName>
    <definedName name="_xlnm.Print_Area" localSheetId="0">'График УП'!$A$1:$BA$85</definedName>
    <definedName name="_xlnm.Print_Area" localSheetId="1">'план УП'!$A$17:$BK$153</definedName>
  </definedNames>
  <calcPr fullCalcOnLoad="1"/>
</workbook>
</file>

<file path=xl/comments1.xml><?xml version="1.0" encoding="utf-8"?>
<comments xmlns="http://schemas.openxmlformats.org/spreadsheetml/2006/main">
  <authors>
    <author>Бертяев</author>
    <author>Олег Игоревич</author>
  </authors>
  <commentList>
    <comment ref="BD30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AJ29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0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1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2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3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4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5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6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M29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0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1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2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3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4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5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6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L29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29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29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29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29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29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BD31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2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3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4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5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O29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0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1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2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3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4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5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6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29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0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1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2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3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4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5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6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</commentList>
</comments>
</file>

<file path=xl/comments2.xml><?xml version="1.0" encoding="utf-8"?>
<comments xmlns="http://schemas.openxmlformats.org/spreadsheetml/2006/main">
  <authors>
    <author>Олег Игоревич</author>
    <author>Бертяев</author>
  </authors>
  <commentList>
    <comment ref="N20" authorId="0">
      <text>
        <r>
          <rPr>
            <b/>
            <sz val="8"/>
            <rFont val="Tahoma"/>
            <family val="2"/>
          </rPr>
          <t>1 з.е. х 36 час</t>
        </r>
        <r>
          <rPr>
            <sz val="8"/>
            <rFont val="Tahoma"/>
            <family val="2"/>
          </rPr>
          <t xml:space="preserve">
</t>
        </r>
      </text>
    </comment>
    <comment ref="V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G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G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AD11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AI11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AN11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AS11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AX11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C11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H11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C17" authorId="0">
      <text>
        <r>
          <rPr>
            <b/>
            <sz val="8"/>
            <rFont val="Tahoma"/>
            <family val="2"/>
          </rPr>
          <t>Названия дисциплин заполняются автоматически</t>
        </r>
        <r>
          <rPr>
            <sz val="8"/>
            <rFont val="Tahoma"/>
            <family val="2"/>
          </rPr>
          <t xml:space="preserve">
из страницы "Дисциплины+З.Е."
(здесь не редактируются!)</t>
        </r>
      </text>
    </comment>
    <comment ref="V14" authorId="1">
      <text>
        <r>
          <rPr>
            <sz val="8"/>
            <rFont val="Tahoma"/>
            <family val="2"/>
          </rPr>
          <t>Max число аудиторных часов в неделю берется из ФГОС</t>
        </r>
      </text>
    </comment>
    <comment ref="AF9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H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I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J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K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L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M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H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I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J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K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L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M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AG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C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D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E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F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L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Q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V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A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F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K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K9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AP9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AU9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AZ9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E9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J9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F5" authorId="0">
      <text>
        <r>
          <rPr>
            <sz val="8"/>
            <rFont val="Tahoma"/>
            <family val="2"/>
          </rPr>
          <t xml:space="preserve">Сумма по строке
</t>
        </r>
      </text>
    </comment>
    <comment ref="G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H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I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J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K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L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M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D21" authorId="0">
      <text>
        <r>
          <rPr>
            <sz val="8"/>
            <rFont val="Tahoma"/>
            <family val="2"/>
          </rPr>
          <t xml:space="preserve">Название кафедр выбирать из выпадающего списка.
</t>
        </r>
      </text>
    </comment>
    <comment ref="V2" authorId="0">
      <text>
        <r>
          <rPr>
            <sz val="8"/>
            <rFont val="Tahoma"/>
            <family val="2"/>
          </rPr>
          <t xml:space="preserve">Сумма по строке
</t>
        </r>
      </text>
    </comment>
    <comment ref="W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X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Y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Z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A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B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I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N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S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X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BC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BH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A25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26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27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2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29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30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3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32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33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34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36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37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3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39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40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4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42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43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44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45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4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49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50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5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52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53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54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55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56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57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5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59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60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6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64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65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66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67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6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69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70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7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72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73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74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75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76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77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7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8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82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83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84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85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86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87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8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89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90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9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92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93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94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95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96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97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9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99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00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0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02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03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04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05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07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0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09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10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1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12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13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14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15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16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17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1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19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20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2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22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23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24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25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26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27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28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29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30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  <comment ref="AA131" authorId="0">
      <text>
        <r>
          <rPr>
            <b/>
            <sz val="8"/>
            <rFont val="Tahoma"/>
            <family val="2"/>
          </rPr>
          <t>КРЗ обязательна если отсутствуют КП или КР</t>
        </r>
      </text>
    </comment>
  </commentList>
</comments>
</file>

<file path=xl/comments3.xml><?xml version="1.0" encoding="utf-8"?>
<comments xmlns="http://schemas.openxmlformats.org/spreadsheetml/2006/main">
  <authors>
    <author>Бертяев</author>
  </authors>
  <commentList>
    <comment ref="G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H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K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L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O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P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S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T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</commentList>
</comments>
</file>

<file path=xl/comments4.xml><?xml version="1.0" encoding="utf-8"?>
<comments xmlns="http://schemas.openxmlformats.org/spreadsheetml/2006/main">
  <authors>
    <author>Олег Игоревич</author>
  </authors>
  <commentList>
    <comment ref="C13" authorId="0">
      <text>
        <r>
          <rPr>
            <b/>
            <sz val="8"/>
            <rFont val="Tahoma"/>
            <family val="2"/>
          </rPr>
          <t>Названия дисциплин заполняются автоматически</t>
        </r>
        <r>
          <rPr>
            <sz val="8"/>
            <rFont val="Tahoma"/>
            <family val="2"/>
          </rPr>
          <t xml:space="preserve">
из страницы "Дисциплины+З.Е."
(здесь не редактируются!)</t>
        </r>
      </text>
    </comment>
    <comment ref="D17" authorId="0">
      <text>
        <r>
          <rPr>
            <sz val="8"/>
            <rFont val="Tahoma"/>
            <family val="2"/>
          </rPr>
          <t xml:space="preserve">Название кафедр выбирать из выпадающего списка.
</t>
        </r>
      </text>
    </comment>
    <comment ref="G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H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I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J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K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L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M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G129" authorId="0">
      <text>
        <r>
          <rPr>
            <sz val="8"/>
            <rFont val="Tahoma"/>
            <family val="2"/>
          </rPr>
          <t xml:space="preserve">З.Е. в семестре не предусмотрены
</t>
        </r>
      </text>
    </comment>
    <comment ref="H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I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J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K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</commentList>
</comments>
</file>

<file path=xl/sharedStrings.xml><?xml version="1.0" encoding="utf-8"?>
<sst xmlns="http://schemas.openxmlformats.org/spreadsheetml/2006/main" count="1009" uniqueCount="517">
  <si>
    <t>Наименование дисциплины</t>
  </si>
  <si>
    <t>В том числе</t>
  </si>
  <si>
    <t>Итоговый</t>
  </si>
  <si>
    <t>Всего</t>
  </si>
  <si>
    <t>1 сем</t>
  </si>
  <si>
    <t>2 сем</t>
  </si>
  <si>
    <t>3 сем</t>
  </si>
  <si>
    <t>4 сем</t>
  </si>
  <si>
    <t>5 сем</t>
  </si>
  <si>
    <t>6 сем</t>
  </si>
  <si>
    <t>7 сем</t>
  </si>
  <si>
    <t xml:space="preserve"> </t>
  </si>
  <si>
    <t>Физическая культура</t>
  </si>
  <si>
    <t>Лекц</t>
  </si>
  <si>
    <t>Лаб</t>
  </si>
  <si>
    <t>Экз</t>
  </si>
  <si>
    <t>Зач</t>
  </si>
  <si>
    <t>КР</t>
  </si>
  <si>
    <t>ККР</t>
  </si>
  <si>
    <t>Распределение по курсам, семестрам</t>
  </si>
  <si>
    <t>Кафедра</t>
  </si>
  <si>
    <t>Факт</t>
  </si>
  <si>
    <t>УЧЕБНЫЙ  ПЛАН</t>
  </si>
  <si>
    <t>УТВЕРЖДАЮ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</si>
  <si>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</si>
  <si>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</si>
  <si>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</si>
  <si>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</si>
  <si>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</si>
  <si>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</si>
  <si>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</si>
  <si>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</si>
  <si>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</si>
  <si>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</si>
  <si>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</si>
  <si>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</si>
  <si>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</si>
  <si>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</si>
  <si>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</si>
  <si>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</si>
  <si>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</si>
  <si>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</si>
  <si>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</si>
  <si>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Базовое образование:</t>
  </si>
  <si>
    <t>Специальность:</t>
  </si>
  <si>
    <t xml:space="preserve">Специализация: </t>
  </si>
  <si>
    <t>Квалификация:</t>
  </si>
  <si>
    <t xml:space="preserve">Срок обучения: </t>
  </si>
  <si>
    <t>Э</t>
  </si>
  <si>
    <t>-</t>
  </si>
  <si>
    <t>Теоретическое обучение</t>
  </si>
  <si>
    <t>Экзаменационная сессия</t>
  </si>
  <si>
    <t>К</t>
  </si>
  <si>
    <t>В</t>
  </si>
  <si>
    <t>Каникулы</t>
  </si>
  <si>
    <t>И</t>
  </si>
  <si>
    <t>Итоговые экзамены</t>
  </si>
  <si>
    <t>П</t>
  </si>
  <si>
    <t>Учебная практика</t>
  </si>
  <si>
    <t>очная</t>
  </si>
  <si>
    <t>Форма обучения:</t>
  </si>
  <si>
    <t>Среднее (полное) общее</t>
  </si>
  <si>
    <t>III курс</t>
  </si>
  <si>
    <t>II курс</t>
  </si>
  <si>
    <t>I курс</t>
  </si>
  <si>
    <t>\</t>
  </si>
  <si>
    <t>Пропуск</t>
  </si>
  <si>
    <t>Д</t>
  </si>
  <si>
    <t>Число часов аудиторных занятий в неделю</t>
  </si>
  <si>
    <t>Число зачетов</t>
  </si>
  <si>
    <t>Число экзаменов</t>
  </si>
  <si>
    <t>Код</t>
  </si>
  <si>
    <t>дисциплин</t>
  </si>
  <si>
    <t>Число недель и часов в неделю</t>
  </si>
  <si>
    <t>контроль</t>
  </si>
  <si>
    <t>работа</t>
  </si>
  <si>
    <t>Аудиторная</t>
  </si>
  <si>
    <t>Учебные практики</t>
  </si>
  <si>
    <t>Производственные практики</t>
  </si>
  <si>
    <t>Выпускная квалификационная</t>
  </si>
  <si>
    <t>экзамены</t>
  </si>
  <si>
    <t>Итоговые аттестационные</t>
  </si>
  <si>
    <t>нед.</t>
  </si>
  <si>
    <t>Сем</t>
  </si>
  <si>
    <t>Названия дисциплин</t>
  </si>
  <si>
    <t>Название</t>
  </si>
  <si>
    <t>Выпускная квалификационная работа</t>
  </si>
  <si>
    <t xml:space="preserve">Преддипломная практика </t>
  </si>
  <si>
    <t>Учебный план рассмотрен и утвержден</t>
  </si>
  <si>
    <t>на заседании Совета</t>
  </si>
  <si>
    <t>"___" ______________ 200__ г.</t>
  </si>
  <si>
    <t>Лк</t>
  </si>
  <si>
    <t>VII</t>
  </si>
  <si>
    <t>Планы практик и выпкскных экзаменов</t>
  </si>
  <si>
    <t>III. План учебного процесса (Данные по циклам дисциплин приведены в отдельной таблице)</t>
  </si>
  <si>
    <t>I. График учебного процесса</t>
  </si>
  <si>
    <t>Учебно-ознакомительная</t>
  </si>
  <si>
    <t>III. План учебного процесса очного обучения</t>
  </si>
  <si>
    <t>Ректор ТулГУ</t>
  </si>
  <si>
    <t>_______________ М.В.Грязев</t>
  </si>
  <si>
    <t>бакалавр</t>
  </si>
  <si>
    <t>Протокол №__ от "___" _________ 20__г.</t>
  </si>
  <si>
    <t>"___"______________2011 г.</t>
  </si>
  <si>
    <t>Лб</t>
  </si>
  <si>
    <t>См</t>
  </si>
  <si>
    <t>КП</t>
  </si>
  <si>
    <t>РГР</t>
  </si>
  <si>
    <t>КРЗ</t>
  </si>
  <si>
    <t>ТР</t>
  </si>
  <si>
    <t>ЗЕ</t>
  </si>
  <si>
    <t>Табл.2</t>
  </si>
  <si>
    <t>Табл.1</t>
  </si>
  <si>
    <t>Вариативная часть</t>
  </si>
  <si>
    <t>Базовая часть</t>
  </si>
  <si>
    <t>ЗЕ теор сем:</t>
  </si>
  <si>
    <t>ЗЕ теор в год:</t>
  </si>
  <si>
    <t>семестры</t>
  </si>
  <si>
    <t>Математический анализ</t>
  </si>
  <si>
    <t>Производственная практика</t>
  </si>
  <si>
    <t>У</t>
  </si>
  <si>
    <t>часов</t>
  </si>
  <si>
    <t xml:space="preserve">  Всего </t>
  </si>
  <si>
    <t>№ п/п</t>
  </si>
  <si>
    <t>Теоретическая механика</t>
  </si>
  <si>
    <t>ВКР</t>
  </si>
  <si>
    <t>Число экз</t>
  </si>
  <si>
    <t>Число экз УП</t>
  </si>
  <si>
    <t>Семестры</t>
  </si>
  <si>
    <t>1_ГСЭ</t>
  </si>
  <si>
    <t>3_Профессиональный</t>
  </si>
  <si>
    <t>3Б</t>
  </si>
  <si>
    <t>3В</t>
  </si>
  <si>
    <t>5Б</t>
  </si>
  <si>
    <t>6Б</t>
  </si>
  <si>
    <t>2В</t>
  </si>
  <si>
    <t>2Б</t>
  </si>
  <si>
    <t>1В</t>
  </si>
  <si>
    <t>1Б</t>
  </si>
  <si>
    <t>4Б</t>
  </si>
  <si>
    <t>2_ЕН</t>
  </si>
  <si>
    <t>1_ГСЕ</t>
  </si>
  <si>
    <t>3_П</t>
  </si>
  <si>
    <t>4_Ф</t>
  </si>
  <si>
    <t>5_Практики и НИР</t>
  </si>
  <si>
    <t>6_ИГА</t>
  </si>
  <si>
    <t>4_Физическая культура</t>
  </si>
  <si>
    <t>Число дисциплин</t>
  </si>
  <si>
    <t>Часов в семестре</t>
  </si>
  <si>
    <t>Всего часов в сем</t>
  </si>
  <si>
    <t>Σ</t>
  </si>
  <si>
    <t>АОТиОС</t>
  </si>
  <si>
    <t>ГС</t>
  </si>
  <si>
    <t>Аэрология, охрана труда и окружающей среды</t>
  </si>
  <si>
    <t>ГиК</t>
  </si>
  <si>
    <t>Геоинженерии и кадастра</t>
  </si>
  <si>
    <t>ГиСПС</t>
  </si>
  <si>
    <t>Геотехнологий и строительства подземных сооружений</t>
  </si>
  <si>
    <t>ГСиА</t>
  </si>
  <si>
    <t>Городского строительства и архитектуры</t>
  </si>
  <si>
    <t>ССМиК</t>
  </si>
  <si>
    <t>Строительство, строительные материалы и конструкции</t>
  </si>
  <si>
    <t>СТС</t>
  </si>
  <si>
    <t>Cанитарно-технических систем</t>
  </si>
  <si>
    <t>Дизайна</t>
  </si>
  <si>
    <t>Гум.</t>
  </si>
  <si>
    <t>Журналистики</t>
  </si>
  <si>
    <t>ИиК</t>
  </si>
  <si>
    <t>Истории и культурологии</t>
  </si>
  <si>
    <t>Ин.Яз.</t>
  </si>
  <si>
    <t>Иностранных языков</t>
  </si>
  <si>
    <t>ЛиП</t>
  </si>
  <si>
    <t>Лингвистики и перевода</t>
  </si>
  <si>
    <t>Психолог.</t>
  </si>
  <si>
    <t>Психологии</t>
  </si>
  <si>
    <t>СиП</t>
  </si>
  <si>
    <t>Социологии и политологии</t>
  </si>
  <si>
    <t>Теолог.</t>
  </si>
  <si>
    <t>Теологии</t>
  </si>
  <si>
    <t>Философ.</t>
  </si>
  <si>
    <t>Философии</t>
  </si>
  <si>
    <t>БТ</t>
  </si>
  <si>
    <t>ЕН</t>
  </si>
  <si>
    <t>Биотехнологии</t>
  </si>
  <si>
    <t>Физики</t>
  </si>
  <si>
    <t>ФММ</t>
  </si>
  <si>
    <t>Физика металлов и материаловедение</t>
  </si>
  <si>
    <t>Физико – химические процессы и технологии</t>
  </si>
  <si>
    <t>Химии</t>
  </si>
  <si>
    <t>АТМ</t>
  </si>
  <si>
    <t>Киб.</t>
  </si>
  <si>
    <t>Автоматика и телемеханика</t>
  </si>
  <si>
    <t>РТиАП</t>
  </si>
  <si>
    <t>Роботы и автоматизация производства</t>
  </si>
  <si>
    <t>ЭВМ</t>
  </si>
  <si>
    <t>Электронных вычислительных машин</t>
  </si>
  <si>
    <t>АиГ</t>
  </si>
  <si>
    <t>Лечеб.</t>
  </si>
  <si>
    <t>Акушерство и гинекология</t>
  </si>
  <si>
    <t>АиР</t>
  </si>
  <si>
    <t>Анестезиология и реаниматология</t>
  </si>
  <si>
    <t>ВБ</t>
  </si>
  <si>
    <t>Внутренние болезни</t>
  </si>
  <si>
    <t>МБД</t>
  </si>
  <si>
    <t>Медико-биологические дисциплины</t>
  </si>
  <si>
    <t>ПВБ</t>
  </si>
  <si>
    <t>Пропедевтика внутренних болезней</t>
  </si>
  <si>
    <t>Педиатр.</t>
  </si>
  <si>
    <t>Педиатрия</t>
  </si>
  <si>
    <t>СГиПД</t>
  </si>
  <si>
    <t>Санитарно-гигиенические и профилактические Дисциплины</t>
  </si>
  <si>
    <t>Фарм.</t>
  </si>
  <si>
    <t>Фармакология</t>
  </si>
  <si>
    <t>ХБ-1</t>
  </si>
  <si>
    <t>Хирургические болезни – 1</t>
  </si>
  <si>
    <t>ХБ-2</t>
  </si>
  <si>
    <t>Хирургические болезни – 2</t>
  </si>
  <si>
    <t>МА</t>
  </si>
  <si>
    <t>ММ</t>
  </si>
  <si>
    <t>Математическое моделирование</t>
  </si>
  <si>
    <t>Механика материалов</t>
  </si>
  <si>
    <t>ПМиИ</t>
  </si>
  <si>
    <t>Прикладная математика и информатика</t>
  </si>
  <si>
    <t>ГД</t>
  </si>
  <si>
    <t>МС</t>
  </si>
  <si>
    <t>Газовая динамика</t>
  </si>
  <si>
    <t>РВ</t>
  </si>
  <si>
    <t>Ракетное вооружение</t>
  </si>
  <si>
    <t>СПВ</t>
  </si>
  <si>
    <t>Стрелково-пушечное вооружение</t>
  </si>
  <si>
    <t>АСС</t>
  </si>
  <si>
    <t>МТ</t>
  </si>
  <si>
    <t>Автоматизированные станочные системы</t>
  </si>
  <si>
    <t>ИМС</t>
  </si>
  <si>
    <t>Инструментальные и метрологические системы</t>
  </si>
  <si>
    <t>МПФ</t>
  </si>
  <si>
    <t>Механика пластического формоизменения</t>
  </si>
  <si>
    <t>ПМиДМ</t>
  </si>
  <si>
    <t>Проектирование механизмов и деталей машин</t>
  </si>
  <si>
    <t>СЛиТКМ</t>
  </si>
  <si>
    <t>Сварка, литье и технология конструкционных материалов</t>
  </si>
  <si>
    <t>ТМС</t>
  </si>
  <si>
    <t>Технология машиностроения</t>
  </si>
  <si>
    <t>САУ</t>
  </si>
  <si>
    <t>ПАК</t>
  </si>
  <si>
    <t>Проектирование автоматических комплексов</t>
  </si>
  <si>
    <t>ПБС</t>
  </si>
  <si>
    <t>Приборы и биотехнические системы</t>
  </si>
  <si>
    <t>ПУ</t>
  </si>
  <si>
    <t xml:space="preserve">Приборы управления </t>
  </si>
  <si>
    <t>РЭ</t>
  </si>
  <si>
    <t>Радиоэлектроника</t>
  </si>
  <si>
    <t>Системы автоматического управления</t>
  </si>
  <si>
    <t>ЭиЭО</t>
  </si>
  <si>
    <t>Электротехника и электрооборудование</t>
  </si>
  <si>
    <t>Электроэнергетики</t>
  </si>
  <si>
    <t>АиАХ</t>
  </si>
  <si>
    <t>ТТС</t>
  </si>
  <si>
    <t>Автомобили и автомобильное хозяйство</t>
  </si>
  <si>
    <t>НГИиКГ</t>
  </si>
  <si>
    <t>Начертательной геометрии, инженерной и компьютерной графики</t>
  </si>
  <si>
    <t>ПТМиО</t>
  </si>
  <si>
    <t>Подъемно-транспортные машины и оборудование</t>
  </si>
  <si>
    <t>ТППиЗИ</t>
  </si>
  <si>
    <t>Технологии полиграфического производства и защиты информации</t>
  </si>
  <si>
    <t>ТСПиПП</t>
  </si>
  <si>
    <t>Технологические системы пищевых и перерабатывающих производств</t>
  </si>
  <si>
    <t>ОТДИУ</t>
  </si>
  <si>
    <t>ФИУ</t>
  </si>
  <si>
    <t>Общетеоретических дисциплин для иностранных учащихся</t>
  </si>
  <si>
    <t>Русского языка</t>
  </si>
  <si>
    <t>ФКСиТ</t>
  </si>
  <si>
    <t xml:space="preserve">Спортивно-оздоровительные и реабилитационные технологии </t>
  </si>
  <si>
    <t>ТИГ</t>
  </si>
  <si>
    <t>туризма и индустрии гостеприимства</t>
  </si>
  <si>
    <t>ТиМФК</t>
  </si>
  <si>
    <t xml:space="preserve">Теория и методика физической культуры </t>
  </si>
  <si>
    <t>ФВиС</t>
  </si>
  <si>
    <t>Физического воспитания и спорта</t>
  </si>
  <si>
    <t>АИУС</t>
  </si>
  <si>
    <t>ЭиП</t>
  </si>
  <si>
    <t>Автоматизированные информационные и управляющие системы</t>
  </si>
  <si>
    <t>ГиП</t>
  </si>
  <si>
    <t>Государство и право</t>
  </si>
  <si>
    <t>ГПиП</t>
  </si>
  <si>
    <t>Гражданского права и процесса</t>
  </si>
  <si>
    <t>МЭ</t>
  </si>
  <si>
    <t>Мировая экономика</t>
  </si>
  <si>
    <t>УППК</t>
  </si>
  <si>
    <t>Уголовного права, процесса, криминалистики</t>
  </si>
  <si>
    <t>ФиМ</t>
  </si>
  <si>
    <t>Финансы и менеджмент</t>
  </si>
  <si>
    <t>Экономика и управление</t>
  </si>
  <si>
    <t>дисц</t>
  </si>
  <si>
    <t>№</t>
  </si>
  <si>
    <t>п/п</t>
  </si>
  <si>
    <t>2_Естественнонаучный</t>
  </si>
  <si>
    <t>Число РГР, ТР</t>
  </si>
  <si>
    <t>ЗЕ в сем УП</t>
  </si>
  <si>
    <t>ЗЕ в сем</t>
  </si>
  <si>
    <t>Число диф. зачетов</t>
  </si>
  <si>
    <t>Д.Зач</t>
  </si>
  <si>
    <t>Число Диф. Зач</t>
  </si>
  <si>
    <t>Σ экз и зач</t>
  </si>
  <si>
    <t>Всего Часов/нед</t>
  </si>
  <si>
    <t>Дизайн</t>
  </si>
  <si>
    <t>Журн</t>
  </si>
  <si>
    <t>Мат.М</t>
  </si>
  <si>
    <t>Мех.Мат.</t>
  </si>
  <si>
    <t>ТиМПО</t>
  </si>
  <si>
    <t>Теория и методика профессионального образования</t>
  </si>
  <si>
    <t>Рус.Яз.</t>
  </si>
  <si>
    <t>СОиРТ</t>
  </si>
  <si>
    <t>Теор.Мех.</t>
  </si>
  <si>
    <t>ФХПТ</t>
  </si>
  <si>
    <t>ЭиУ</t>
  </si>
  <si>
    <t xml:space="preserve">Внимание! Редактируются только бесцветные ячейки! </t>
  </si>
  <si>
    <t>Цветные ячейки считаются и заполняются автоматически!</t>
  </si>
  <si>
    <t>Названия дисциплин заполнены автоматически из страницы "Дисциплины+З.Е."
(здесь не редактируются!)</t>
  </si>
  <si>
    <t>Специальность</t>
  </si>
  <si>
    <t>5_Практики</t>
  </si>
  <si>
    <t>Кол-во дисциплин Уч. Плана</t>
  </si>
  <si>
    <t>Зач. Единиц  Уч.  Плана</t>
  </si>
  <si>
    <t>Всего ЗЕ</t>
  </si>
  <si>
    <t>Min ЗЕ</t>
  </si>
  <si>
    <t>Max ЗЕ</t>
  </si>
  <si>
    <t>Итого</t>
  </si>
  <si>
    <t>Семестр</t>
  </si>
  <si>
    <t>Экзаменационная  сессия</t>
  </si>
  <si>
    <t>Учебная  практика</t>
  </si>
  <si>
    <t>Итоговая аттестация</t>
  </si>
  <si>
    <t>Недель</t>
  </si>
  <si>
    <t>Всегоза год</t>
  </si>
  <si>
    <t>Всего за семестр</t>
  </si>
  <si>
    <t>Производственная преддипломная практика</t>
  </si>
  <si>
    <t>II. Сводные данные по бюджету времени (в неделях и ЗЕ)</t>
  </si>
  <si>
    <t>МИНИСТЕРСТВО ОБРАЗОВАНИЯ И НАУКИ РОССИЙСКОЙ ФЕДЕРАЦИИ</t>
  </si>
  <si>
    <t>ГОУ ВПО ТУЛЬСКИЙ  ГОСУДАРСТВЕННЫЙ УНИВЕРСИТЕТ</t>
  </si>
  <si>
    <t>Аудиторная работа</t>
  </si>
  <si>
    <t>ВСЕГО часов</t>
  </si>
  <si>
    <t>Наименование цикла дисциплин</t>
  </si>
  <si>
    <t>Инд.</t>
  </si>
  <si>
    <t>Лаб.</t>
  </si>
  <si>
    <t>Прак.</t>
  </si>
  <si>
    <t>Лекц.</t>
  </si>
  <si>
    <t>Сам. Раб.</t>
  </si>
  <si>
    <t>ВСЕГО Зачетных единиц</t>
  </si>
  <si>
    <t>Число РГР, КР, ТР, ККР</t>
  </si>
  <si>
    <t>Число дифференцированных зачетов</t>
  </si>
  <si>
    <t>Число часов всех занятий в неделю</t>
  </si>
  <si>
    <t>Всего число экзаменов и зачетов</t>
  </si>
  <si>
    <t>Производственная</t>
  </si>
  <si>
    <t>Итоговый междисциплинарный экзамен</t>
  </si>
  <si>
    <t>Наименование работ</t>
  </si>
  <si>
    <t>Из них всех аудиторных занятий</t>
  </si>
  <si>
    <t>Число часов всех занятий</t>
  </si>
  <si>
    <t>ИТОГО</t>
  </si>
  <si>
    <t>(№№ семестров)</t>
  </si>
  <si>
    <t>ПЛАН</t>
  </si>
  <si>
    <t>ФАКТ</t>
  </si>
  <si>
    <t>План</t>
  </si>
  <si>
    <t>010200_б</t>
  </si>
  <si>
    <t>010400_б</t>
  </si>
  <si>
    <t>010400_б_Э</t>
  </si>
  <si>
    <t>Преддипломная практика</t>
  </si>
  <si>
    <t>ФГОС</t>
  </si>
  <si>
    <t>Теоретическое обучение + экзаменационная сессия</t>
  </si>
  <si>
    <t>Из них лекций (% от всех аудитор. занятий)</t>
  </si>
  <si>
    <t>Требования ФГОС</t>
  </si>
  <si>
    <t>Кол-во</t>
  </si>
  <si>
    <t>Физическая культура (часов)</t>
  </si>
  <si>
    <t>Табл.3</t>
  </si>
  <si>
    <t>Число КП</t>
  </si>
  <si>
    <t>Число КР</t>
  </si>
  <si>
    <t>Диф. Зач</t>
  </si>
  <si>
    <t>Руднев С.А.</t>
  </si>
  <si>
    <t>Анисимова М.А.</t>
  </si>
  <si>
    <t>"___" ______________ 20___ г.</t>
  </si>
  <si>
    <t>Сам-я.</t>
  </si>
  <si>
    <t>ГР</t>
  </si>
  <si>
    <t>Графическая работа</t>
  </si>
  <si>
    <t>Контрольно-курсовая работа</t>
  </si>
  <si>
    <t>Контрольно-расчетное задание</t>
  </si>
  <si>
    <t>ПЗ</t>
  </si>
  <si>
    <t>Письменное задание</t>
  </si>
  <si>
    <t>Расчетно-графическая работа</t>
  </si>
  <si>
    <t>Типовой расчет</t>
  </si>
  <si>
    <t>Число РГР,ТР,КРЗ,ККР,ГР,ПЗ</t>
  </si>
  <si>
    <t>Вид работ</t>
  </si>
  <si>
    <t>№№ сем</t>
  </si>
  <si>
    <t>РГР, ТР, КРЗ, ГР, ККР, ПЗ</t>
  </si>
  <si>
    <t>Зачетных Единиц</t>
  </si>
  <si>
    <t>года</t>
  </si>
  <si>
    <t>Число курсовых проектов</t>
  </si>
  <si>
    <t>Число курсовых работ</t>
  </si>
  <si>
    <t>Зач. Ед.  дисциплин по выбору,%</t>
  </si>
  <si>
    <t>Из них лекций</t>
  </si>
  <si>
    <t>Матрица компетенций</t>
  </si>
  <si>
    <t>4 лет.</t>
  </si>
  <si>
    <t>Компетенции</t>
  </si>
  <si>
    <t>Общекультурные компетенции</t>
  </si>
  <si>
    <t>Профессиональные компетенции</t>
  </si>
  <si>
    <t>ОК1</t>
  </si>
  <si>
    <t>ОК2</t>
  </si>
  <si>
    <t>ОК3</t>
  </si>
  <si>
    <t>ОК4</t>
  </si>
  <si>
    <t>ОК5</t>
  </si>
  <si>
    <t>ОК6</t>
  </si>
  <si>
    <t>ОК7</t>
  </si>
  <si>
    <t>ОК8</t>
  </si>
  <si>
    <t>ОК9</t>
  </si>
  <si>
    <t>ОК10</t>
  </si>
  <si>
    <t>ОК11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</si>
  <si>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</si>
  <si>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</si>
  <si>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</si>
  <si>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</si>
  <si>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</si>
  <si>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</si>
  <si>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</si>
  <si>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</si>
  <si>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</si>
  <si>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</si>
  <si>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</si>
  <si>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</si>
  <si>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</si>
  <si>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</si>
  <si>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</si>
  <si>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</si>
  <si>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</si>
  <si>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ОК29</t>
  </si>
  <si>
    <t>ОК30</t>
  </si>
  <si>
    <t>ПК1</t>
  </si>
  <si>
    <t>ПК2</t>
  </si>
  <si>
    <t>ПК3</t>
  </si>
  <si>
    <t>ПК4</t>
  </si>
  <si>
    <t>ПК5</t>
  </si>
  <si>
    <t>ПК6</t>
  </si>
  <si>
    <t>ПК7</t>
  </si>
  <si>
    <t>ПК8</t>
  </si>
  <si>
    <t>ПК9</t>
  </si>
  <si>
    <t>ПК10</t>
  </si>
  <si>
    <t>ПК11</t>
  </si>
  <si>
    <t>ПК12</t>
  </si>
  <si>
    <t>ПК13</t>
  </si>
  <si>
    <t>ПК14</t>
  </si>
  <si>
    <t>ПК15</t>
  </si>
  <si>
    <t>ПК16</t>
  </si>
  <si>
    <t>ПК17</t>
  </si>
  <si>
    <t>ПК18</t>
  </si>
  <si>
    <t>ПК19</t>
  </si>
  <si>
    <t>ПК20</t>
  </si>
  <si>
    <t>ПК21</t>
  </si>
  <si>
    <t>ПК22</t>
  </si>
  <si>
    <t>ПК23</t>
  </si>
  <si>
    <t>ПК24</t>
  </si>
  <si>
    <t>ПК25</t>
  </si>
  <si>
    <t>ПК26</t>
  </si>
  <si>
    <t>ПК27</t>
  </si>
  <si>
    <t>ПК28</t>
  </si>
  <si>
    <t>ПК29</t>
  </si>
  <si>
    <t>ПК30</t>
  </si>
  <si>
    <t>ПК31</t>
  </si>
  <si>
    <t>ПК32</t>
  </si>
  <si>
    <t>ПК33</t>
  </si>
  <si>
    <t>ПК34</t>
  </si>
  <si>
    <t>ПК35</t>
  </si>
  <si>
    <t>ПК36</t>
  </si>
  <si>
    <t>ПК37</t>
  </si>
  <si>
    <t>ПК38</t>
  </si>
  <si>
    <t>ПК39</t>
  </si>
  <si>
    <t>ПК40</t>
  </si>
  <si>
    <t>ПК41</t>
  </si>
  <si>
    <t>ПК42</t>
  </si>
  <si>
    <t>ПК43</t>
  </si>
  <si>
    <t>ПК44</t>
  </si>
  <si>
    <t>ПК45</t>
  </si>
  <si>
    <t>ПК46</t>
  </si>
  <si>
    <t>ПК47</t>
  </si>
  <si>
    <t>ПК48</t>
  </si>
  <si>
    <t>ПК49</t>
  </si>
  <si>
    <t>ПК50</t>
  </si>
  <si>
    <t>ПК51</t>
  </si>
  <si>
    <t>ПК52</t>
  </si>
  <si>
    <t>ПК53</t>
  </si>
  <si>
    <t>ПК54</t>
  </si>
  <si>
    <t>ПК55</t>
  </si>
  <si>
    <t>ПК56</t>
  </si>
  <si>
    <t>ПК57</t>
  </si>
  <si>
    <t>ПК58</t>
  </si>
  <si>
    <t>ПК59</t>
  </si>
  <si>
    <t>ПК60</t>
  </si>
  <si>
    <t>ПК61</t>
  </si>
  <si>
    <t>ПК62</t>
  </si>
  <si>
    <t>ПК63</t>
  </si>
  <si>
    <t>ПК64</t>
  </si>
  <si>
    <t>ПК65</t>
  </si>
  <si>
    <t>ПК66</t>
  </si>
  <si>
    <t>ПК67</t>
  </si>
  <si>
    <t>ПК68</t>
  </si>
  <si>
    <t>ПК69</t>
  </si>
  <si>
    <t>ПК70</t>
  </si>
  <si>
    <t>Направление</t>
  </si>
  <si>
    <r>
      <t>Компетенции выделять из списка</t>
    </r>
    <r>
      <rPr>
        <b/>
        <sz val="10"/>
        <color indexed="60"/>
        <rFont val="Arial Cyr"/>
        <family val="0"/>
      </rPr>
      <t xml:space="preserve"> V</t>
    </r>
    <r>
      <rPr>
        <sz val="10"/>
        <color indexed="60"/>
        <rFont val="Arial Cyr"/>
        <family val="0"/>
      </rPr>
      <t xml:space="preserve"> или</t>
    </r>
    <r>
      <rPr>
        <b/>
        <sz val="10"/>
        <color indexed="60"/>
        <rFont val="Arial Cyr"/>
        <family val="0"/>
      </rPr>
      <t xml:space="preserve"> v</t>
    </r>
  </si>
  <si>
    <t>Cодержаниее этих двух столбцов передано в план  учебного процесса (дисциплины по выбору вносятся  в одну ячейку через  //)</t>
  </si>
  <si>
    <t>Число часов аудиторных занятий в семестр</t>
  </si>
  <si>
    <t>4;6</t>
  </si>
  <si>
    <t>заочная</t>
  </si>
  <si>
    <t>ПМ</t>
  </si>
  <si>
    <t>`</t>
  </si>
  <si>
    <t>Пр. Уст.</t>
  </si>
  <si>
    <t>Пр. Мс.</t>
  </si>
  <si>
    <t>Мах число ауд часов/сем</t>
  </si>
  <si>
    <t>Σ ПУ и Лк</t>
  </si>
  <si>
    <t>Число часов Лк. + Пр. Уст. занятия в сем.</t>
  </si>
  <si>
    <t>Аудит. Часов/сем</t>
  </si>
  <si>
    <t>Мах число ПУ+Лк часов/сем</t>
  </si>
  <si>
    <t>Среднее профессиональное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</si>
</sst>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67">
    <font>
      <sz val="10"/>
      <name val="Arial Cyr"/>
      <family val="0"/>
    </font>
    <font>
      <sz val="8"/>
      <name val="Arial Cyr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8"/>
      <color indexed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6"/>
      <name val="Times New Roman"/>
      <family val="1"/>
    </font>
    <font>
      <b/>
      <sz val="10"/>
      <color indexed="18"/>
      <name val="Times New Roman"/>
      <family val="1"/>
    </font>
    <font>
      <b/>
      <sz val="7"/>
      <color indexed="16"/>
      <name val="Times New Roman"/>
      <family val="1"/>
    </font>
    <font>
      <sz val="8"/>
      <color indexed="16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6"/>
      <name val="Tahoma"/>
      <family val="2"/>
    </font>
    <font>
      <b/>
      <sz val="8"/>
      <color indexed="16"/>
      <name val="Tahoma"/>
      <family val="2"/>
    </font>
    <font>
      <sz val="10"/>
      <color indexed="16"/>
      <name val="Tahoma"/>
      <family val="2"/>
    </font>
    <font>
      <b/>
      <sz val="9"/>
      <color indexed="53"/>
      <name val="Arial Cyr"/>
      <family val="0"/>
    </font>
    <font>
      <b/>
      <sz val="10"/>
      <color indexed="16"/>
      <name val="Arial Cyr"/>
      <family val="0"/>
    </font>
    <font>
      <sz val="9"/>
      <name val="Tahoma"/>
      <family val="2"/>
    </font>
    <font>
      <sz val="16"/>
      <name val="Tahoma"/>
      <family val="2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 Cyr"/>
      <family val="0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sz val="10"/>
      <color indexed="52"/>
      <name val="Arial Cyr"/>
      <family val="0"/>
    </font>
    <font>
      <b/>
      <sz val="9"/>
      <color indexed="60"/>
      <name val="Times New Roman"/>
      <family val="1"/>
    </font>
    <font>
      <b/>
      <sz val="8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49" fontId="1" fillId="0" borderId="10" applyFill="0" applyBorder="0" applyProtection="0">
      <alignment horizontal="left" vertical="top" wrapText="1"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  <xf numFmtId="0" fontId="1" fillId="0" borderId="0" applyFill="0" applyBorder="0" applyProtection="0">
      <alignment horizontal="right" vertical="top"/>
    </xf>
    <xf numFmtId="1" fontId="1" fillId="0" borderId="11" applyFill="0" applyProtection="0">
      <alignment horizontal="center" vertical="top" wrapText="1"/>
    </xf>
  </cellStyleXfs>
  <cellXfs count="1006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64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64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6" fillId="0" borderId="12" xfId="59" applyNumberFormat="1" applyFont="1" applyFill="1" applyBorder="1" applyAlignment="1" applyProtection="1">
      <alignment horizontal="left" vertical="top"/>
      <protection locked="0"/>
    </xf>
    <xf numFmtId="0" fontId="3" fillId="0" borderId="11" xfId="59" applyNumberFormat="1" applyFont="1" applyFill="1" applyBorder="1" applyAlignment="1" applyProtection="1">
      <alignment horizontal="right" vertical="top" wrapText="1"/>
      <protection locked="0"/>
    </xf>
    <xf numFmtId="0" fontId="3" fillId="0" borderId="13" xfId="59" applyNumberFormat="1" applyFont="1" applyFill="1" applyBorder="1" applyAlignment="1" applyProtection="1">
      <alignment horizontal="right" vertical="top" wrapText="1"/>
      <protection locked="0"/>
    </xf>
    <xf numFmtId="0" fontId="3" fillId="0" borderId="12" xfId="59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25" fillId="0" borderId="14" xfId="59" applyNumberFormat="1" applyFont="1" applyFill="1" applyBorder="1" applyAlignment="1" applyProtection="1">
      <alignment horizontal="center" vertical="top"/>
      <protection locked="0"/>
    </xf>
    <xf numFmtId="0" fontId="4" fillId="20" borderId="11" xfId="0" applyNumberFormat="1" applyFont="1" applyFill="1" applyBorder="1" applyAlignment="1" applyProtection="1">
      <alignment horizontal="right" vertical="top"/>
      <protection locked="0"/>
    </xf>
    <xf numFmtId="0" fontId="2" fillId="0" borderId="11" xfId="64" applyFont="1" applyFill="1" applyBorder="1" applyAlignment="1" applyProtection="1">
      <alignment horizontal="left" vertical="top"/>
      <protection locked="0"/>
    </xf>
    <xf numFmtId="0" fontId="4" fillId="20" borderId="14" xfId="0" applyNumberFormat="1" applyFont="1" applyFill="1" applyBorder="1" applyAlignment="1" applyProtection="1">
      <alignment horizontal="center" vertical="top"/>
      <protection locked="0"/>
    </xf>
    <xf numFmtId="0" fontId="3" fillId="0" borderId="15" xfId="59" applyNumberFormat="1" applyFont="1" applyFill="1" applyBorder="1" applyAlignment="1" applyProtection="1">
      <alignment horizontal="right" vertical="top" wrapText="1"/>
      <protection locked="0"/>
    </xf>
    <xf numFmtId="0" fontId="4" fillId="20" borderId="14" xfId="0" applyNumberFormat="1" applyFont="1" applyFill="1" applyBorder="1" applyAlignment="1" applyProtection="1">
      <alignment horizontal="left" vertical="top"/>
      <protection locked="0"/>
    </xf>
    <xf numFmtId="0" fontId="4" fillId="20" borderId="14" xfId="0" applyNumberFormat="1" applyFont="1" applyFill="1" applyBorder="1" applyAlignment="1" applyProtection="1">
      <alignment horizontal="right" vertical="top"/>
      <protection locked="0"/>
    </xf>
    <xf numFmtId="0" fontId="2" fillId="0" borderId="14" xfId="64" applyFont="1" applyFill="1" applyBorder="1" applyAlignment="1" applyProtection="1">
      <alignment horizontal="left" vertical="top"/>
      <protection locked="0"/>
    </xf>
    <xf numFmtId="0" fontId="4" fillId="20" borderId="12" xfId="0" applyNumberFormat="1" applyFont="1" applyFill="1" applyBorder="1" applyAlignment="1" applyProtection="1">
      <alignment horizontal="right" vertical="top"/>
      <protection locked="0"/>
    </xf>
    <xf numFmtId="0" fontId="3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Alignment="1" applyProtection="1">
      <alignment horizontal="center" vertical="top"/>
      <protection locked="0"/>
    </xf>
    <xf numFmtId="0" fontId="3" fillId="7" borderId="0" xfId="0" applyFont="1" applyFill="1" applyAlignment="1" applyProtection="1">
      <alignment vertical="top"/>
      <protection locked="0"/>
    </xf>
    <xf numFmtId="0" fontId="7" fillId="7" borderId="0" xfId="0" applyFont="1" applyFill="1" applyAlignment="1" applyProtection="1">
      <alignment horizontal="center" vertical="top"/>
      <protection locked="0"/>
    </xf>
    <xf numFmtId="0" fontId="22" fillId="7" borderId="0" xfId="0" applyFont="1" applyFill="1" applyAlignment="1" applyProtection="1">
      <alignment horizontal="center" vertical="top"/>
      <protection locked="0"/>
    </xf>
    <xf numFmtId="0" fontId="22" fillId="7" borderId="0" xfId="0" applyFont="1" applyFill="1" applyAlignment="1" applyProtection="1">
      <alignment horizontal="right" vertical="top"/>
      <protection locked="0"/>
    </xf>
    <xf numFmtId="0" fontId="3" fillId="7" borderId="0" xfId="0" applyFont="1" applyFill="1" applyAlignment="1" applyProtection="1">
      <alignment horizontal="left" vertical="top"/>
      <protection locked="0"/>
    </xf>
    <xf numFmtId="0" fontId="3" fillId="23" borderId="0" xfId="0" applyFont="1" applyFill="1" applyBorder="1" applyAlignment="1" applyProtection="1">
      <alignment vertical="top"/>
      <protection locked="0"/>
    </xf>
    <xf numFmtId="0" fontId="4" fillId="24" borderId="12" xfId="59" applyNumberFormat="1" applyFont="1" applyFill="1" applyBorder="1" applyAlignment="1" applyProtection="1">
      <alignment horizontal="center" vertical="top"/>
      <protection locked="0"/>
    </xf>
    <xf numFmtId="0" fontId="4" fillId="24" borderId="11" xfId="59" applyNumberFormat="1" applyFont="1" applyFill="1" applyBorder="1" applyAlignment="1" applyProtection="1">
      <alignment horizontal="center" vertical="top"/>
      <protection locked="0"/>
    </xf>
    <xf numFmtId="0" fontId="4" fillId="24" borderId="14" xfId="59" applyNumberFormat="1" applyFont="1" applyFill="1" applyBorder="1" applyAlignment="1" applyProtection="1">
      <alignment horizontal="center" vertical="top"/>
      <protection locked="0"/>
    </xf>
    <xf numFmtId="0" fontId="4" fillId="24" borderId="12" xfId="59" applyNumberFormat="1" applyFont="1" applyFill="1" applyBorder="1" applyAlignment="1" applyProtection="1">
      <alignment horizontal="left" vertical="top"/>
      <protection locked="0"/>
    </xf>
    <xf numFmtId="0" fontId="4" fillId="24" borderId="14" xfId="59" applyNumberFormat="1" applyFont="1" applyFill="1" applyBorder="1" applyAlignment="1" applyProtection="1">
      <alignment horizontal="left" vertical="top"/>
      <protection locked="0"/>
    </xf>
    <xf numFmtId="0" fontId="4" fillId="24" borderId="11" xfId="59" applyNumberFormat="1" applyFont="1" applyFill="1" applyBorder="1" applyAlignment="1" applyProtection="1">
      <alignment horizontal="left" vertical="top"/>
      <protection locked="0"/>
    </xf>
    <xf numFmtId="0" fontId="16" fillId="0" borderId="16" xfId="59" applyNumberFormat="1" applyFont="1" applyFill="1" applyBorder="1" applyAlignment="1" applyProtection="1">
      <alignment horizontal="left" vertical="top"/>
      <protection locked="0"/>
    </xf>
    <xf numFmtId="0" fontId="10" fillId="0" borderId="16" xfId="0" applyFont="1" applyFill="1" applyBorder="1" applyAlignment="1" applyProtection="1">
      <alignment vertical="top"/>
      <protection locked="0"/>
    </xf>
    <xf numFmtId="0" fontId="2" fillId="0" borderId="0" xfId="64" applyFont="1" applyBorder="1" applyAlignment="1" applyProtection="1">
      <alignment horizontal="center" vertical="top"/>
      <protection locked="0"/>
    </xf>
    <xf numFmtId="0" fontId="14" fillId="0" borderId="11" xfId="64" applyFont="1" applyFill="1" applyBorder="1" applyAlignment="1" applyProtection="1">
      <alignment horizontal="center" vertical="top"/>
      <protection locked="0"/>
    </xf>
    <xf numFmtId="0" fontId="4" fillId="23" borderId="17" xfId="0" applyNumberFormat="1" applyFont="1" applyFill="1" applyBorder="1" applyAlignment="1" applyProtection="1">
      <alignment horizontal="left" vertical="top"/>
      <protection locked="0"/>
    </xf>
    <xf numFmtId="0" fontId="4" fillId="23" borderId="0" xfId="0" applyNumberFormat="1" applyFont="1" applyFill="1" applyBorder="1" applyAlignment="1" applyProtection="1">
      <alignment horizontal="center" vertical="top"/>
      <protection locked="0"/>
    </xf>
    <xf numFmtId="0" fontId="4" fillId="23" borderId="18" xfId="59" applyNumberFormat="1" applyFont="1" applyFill="1" applyBorder="1" applyAlignment="1" applyProtection="1">
      <alignment horizontal="center" vertical="top"/>
      <protection locked="0"/>
    </xf>
    <xf numFmtId="0" fontId="4" fillId="23" borderId="19" xfId="59" applyNumberFormat="1" applyFont="1" applyFill="1" applyBorder="1" applyAlignment="1" applyProtection="1">
      <alignment horizontal="center" vertical="top"/>
      <protection locked="0"/>
    </xf>
    <xf numFmtId="0" fontId="3" fillId="23" borderId="0" xfId="0" applyFont="1" applyFill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right" vertical="top"/>
      <protection/>
    </xf>
    <xf numFmtId="0" fontId="31" fillId="23" borderId="11" xfId="64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7" fillId="25" borderId="20" xfId="0" applyFont="1" applyFill="1" applyBorder="1" applyAlignment="1" applyProtection="1">
      <alignment horizontal="left" vertical="top"/>
      <protection/>
    </xf>
    <xf numFmtId="0" fontId="7" fillId="25" borderId="21" xfId="0" applyFont="1" applyFill="1" applyBorder="1" applyAlignment="1" applyProtection="1">
      <alignment horizontal="center" vertical="top"/>
      <protection/>
    </xf>
    <xf numFmtId="0" fontId="18" fillId="25" borderId="22" xfId="0" applyFont="1" applyFill="1" applyBorder="1" applyAlignment="1" applyProtection="1">
      <alignment horizontal="center" vertical="top"/>
      <protection/>
    </xf>
    <xf numFmtId="0" fontId="18" fillId="25" borderId="23" xfId="0" applyFont="1" applyFill="1" applyBorder="1" applyAlignment="1" applyProtection="1">
      <alignment horizontal="center" vertical="top"/>
      <protection/>
    </xf>
    <xf numFmtId="0" fontId="7" fillId="25" borderId="24" xfId="0" applyFont="1" applyFill="1" applyBorder="1" applyAlignment="1" applyProtection="1">
      <alignment vertical="top"/>
      <protection/>
    </xf>
    <xf numFmtId="0" fontId="3" fillId="25" borderId="25" xfId="0" applyFont="1" applyFill="1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vertical="top"/>
      <protection/>
    </xf>
    <xf numFmtId="0" fontId="15" fillId="23" borderId="11" xfId="0" applyFont="1" applyFill="1" applyBorder="1" applyAlignment="1" applyProtection="1">
      <alignment horizontal="center" vertical="top"/>
      <protection/>
    </xf>
    <xf numFmtId="0" fontId="15" fillId="23" borderId="14" xfId="0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0" xfId="64" applyFont="1" applyBorder="1" applyAlignment="1" applyProtection="1">
      <alignment horizontal="center" vertical="top"/>
      <protection/>
    </xf>
    <xf numFmtId="0" fontId="14" fillId="0" borderId="0" xfId="64" applyFont="1" applyBorder="1" applyAlignment="1" applyProtection="1">
      <alignment horizontal="right" vertical="top"/>
      <protection/>
    </xf>
    <xf numFmtId="0" fontId="7" fillId="25" borderId="26" xfId="0" applyFont="1" applyFill="1" applyBorder="1" applyAlignment="1" applyProtection="1">
      <alignment horizontal="left" vertical="top"/>
      <protection/>
    </xf>
    <xf numFmtId="0" fontId="15" fillId="25" borderId="27" xfId="0" applyFont="1" applyFill="1" applyBorder="1" applyAlignment="1" applyProtection="1">
      <alignment horizontal="center" vertical="top"/>
      <protection/>
    </xf>
    <xf numFmtId="0" fontId="2" fillId="23" borderId="28" xfId="64" applyFont="1" applyFill="1" applyBorder="1" applyAlignment="1" applyProtection="1">
      <alignment horizontal="right" vertical="top"/>
      <protection/>
    </xf>
    <xf numFmtId="0" fontId="18" fillId="23" borderId="0" xfId="0" applyFont="1" applyFill="1" applyBorder="1" applyAlignment="1" applyProtection="1">
      <alignment horizontal="right" vertical="top"/>
      <protection/>
    </xf>
    <xf numFmtId="0" fontId="30" fillId="23" borderId="0" xfId="0" applyFont="1" applyFill="1" applyBorder="1" applyAlignment="1" applyProtection="1">
      <alignment horizontal="right" vertical="top"/>
      <protection/>
    </xf>
    <xf numFmtId="0" fontId="7" fillId="24" borderId="26" xfId="0" applyFont="1" applyFill="1" applyBorder="1" applyAlignment="1" applyProtection="1">
      <alignment horizontal="left" vertical="top"/>
      <protection/>
    </xf>
    <xf numFmtId="0" fontId="7" fillId="24" borderId="27" xfId="0" applyFont="1" applyFill="1" applyBorder="1" applyAlignment="1" applyProtection="1">
      <alignment horizontal="center" vertical="top"/>
      <protection/>
    </xf>
    <xf numFmtId="0" fontId="31" fillId="23" borderId="29" xfId="64" applyFont="1" applyFill="1" applyBorder="1" applyAlignment="1" applyProtection="1">
      <alignment horizontal="right" vertical="top"/>
      <protection/>
    </xf>
    <xf numFmtId="0" fontId="7" fillId="24" borderId="30" xfId="0" applyFont="1" applyFill="1" applyBorder="1" applyAlignment="1" applyProtection="1">
      <alignment/>
      <protection/>
    </xf>
    <xf numFmtId="0" fontId="7" fillId="24" borderId="31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center" vertical="top"/>
      <protection/>
    </xf>
    <xf numFmtId="0" fontId="7" fillId="24" borderId="32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24" borderId="33" xfId="59" applyNumberFormat="1" applyFont="1" applyFill="1" applyBorder="1" applyAlignment="1" applyProtection="1">
      <alignment horizontal="left" vertical="top"/>
      <protection/>
    </xf>
    <xf numFmtId="0" fontId="4" fillId="24" borderId="0" xfId="59" applyNumberFormat="1" applyFont="1" applyFill="1" applyBorder="1" applyAlignment="1" applyProtection="1">
      <alignment horizontal="left" vertical="top"/>
      <protection/>
    </xf>
    <xf numFmtId="49" fontId="7" fillId="24" borderId="0" xfId="0" applyNumberFormat="1" applyFont="1" applyFill="1" applyBorder="1" applyAlignment="1" applyProtection="1">
      <alignment horizontal="center" vertical="top"/>
      <protection/>
    </xf>
    <xf numFmtId="0" fontId="4" fillId="24" borderId="0" xfId="59" applyNumberFormat="1" applyFont="1" applyFill="1" applyBorder="1" applyAlignment="1" applyProtection="1" quotePrefix="1">
      <alignment horizontal="center" vertical="top"/>
      <protection/>
    </xf>
    <xf numFmtId="49" fontId="4" fillId="24" borderId="34" xfId="0" applyNumberFormat="1" applyFont="1" applyFill="1" applyBorder="1" applyAlignment="1" applyProtection="1">
      <alignment horizontal="center" vertical="top"/>
      <protection/>
    </xf>
    <xf numFmtId="49" fontId="4" fillId="24" borderId="35" xfId="0" applyNumberFormat="1" applyFont="1" applyFill="1" applyBorder="1" applyAlignment="1" applyProtection="1">
      <alignment horizontal="center" vertical="top" wrapText="1"/>
      <protection/>
    </xf>
    <xf numFmtId="0" fontId="4" fillId="20" borderId="36" xfId="0" applyNumberFormat="1" applyFont="1" applyFill="1" applyBorder="1" applyAlignment="1" applyProtection="1">
      <alignment horizontal="left" vertical="top"/>
      <protection/>
    </xf>
    <xf numFmtId="49" fontId="7" fillId="20" borderId="37" xfId="0" applyNumberFormat="1" applyFont="1" applyFill="1" applyBorder="1" applyAlignment="1" applyProtection="1">
      <alignment horizontal="center" vertical="top"/>
      <protection/>
    </xf>
    <xf numFmtId="49" fontId="7" fillId="20" borderId="37" xfId="0" applyNumberFormat="1" applyFont="1" applyFill="1" applyBorder="1" applyAlignment="1" applyProtection="1">
      <alignment horizontal="left" vertical="top"/>
      <protection/>
    </xf>
    <xf numFmtId="0" fontId="4" fillId="24" borderId="12" xfId="59" applyNumberFormat="1" applyFont="1" applyFill="1" applyBorder="1" applyAlignment="1" applyProtection="1">
      <alignment horizontal="center" vertical="top"/>
      <protection/>
    </xf>
    <xf numFmtId="165" fontId="4" fillId="24" borderId="11" xfId="64" applyNumberFormat="1" applyFont="1" applyFill="1" applyBorder="1" applyAlignment="1" applyProtection="1">
      <alignment horizontal="center" vertical="top"/>
      <protection/>
    </xf>
    <xf numFmtId="0" fontId="4" fillId="24" borderId="11" xfId="59" applyNumberFormat="1" applyFont="1" applyFill="1" applyBorder="1" applyAlignment="1" applyProtection="1">
      <alignment horizontal="center" vertical="top"/>
      <protection/>
    </xf>
    <xf numFmtId="0" fontId="2" fillId="23" borderId="12" xfId="64" applyFont="1" applyFill="1" applyBorder="1" applyAlignment="1" applyProtection="1">
      <alignment horizontal="center" vertical="top"/>
      <protection/>
    </xf>
    <xf numFmtId="165" fontId="2" fillId="23" borderId="11" xfId="64" applyNumberFormat="1" applyFont="1" applyFill="1" applyBorder="1" applyAlignment="1" applyProtection="1">
      <alignment horizontal="center" vertical="top"/>
      <protection/>
    </xf>
    <xf numFmtId="0" fontId="2" fillId="23" borderId="11" xfId="59" applyNumberFormat="1" applyFont="1" applyFill="1" applyBorder="1" applyAlignment="1" applyProtection="1">
      <alignment horizontal="left" vertical="top"/>
      <protection/>
    </xf>
    <xf numFmtId="0" fontId="3" fillId="23" borderId="11" xfId="0" applyFont="1" applyFill="1" applyBorder="1" applyAlignment="1" applyProtection="1">
      <alignment vertical="top"/>
      <protection/>
    </xf>
    <xf numFmtId="0" fontId="2" fillId="24" borderId="12" xfId="64" applyFont="1" applyFill="1" applyBorder="1" applyAlignment="1" applyProtection="1">
      <alignment horizontal="center" vertical="top"/>
      <protection/>
    </xf>
    <xf numFmtId="0" fontId="4" fillId="20" borderId="12" xfId="0" applyNumberFormat="1" applyFont="1" applyFill="1" applyBorder="1" applyAlignment="1" applyProtection="1">
      <alignment horizontal="left" vertical="top"/>
      <protection/>
    </xf>
    <xf numFmtId="0" fontId="4" fillId="20" borderId="11" xfId="0" applyNumberFormat="1" applyFont="1" applyFill="1" applyBorder="1" applyAlignment="1" applyProtection="1">
      <alignment horizontal="center" vertical="top"/>
      <protection/>
    </xf>
    <xf numFmtId="0" fontId="4" fillId="20" borderId="11" xfId="0" applyNumberFormat="1" applyFont="1" applyFill="1" applyBorder="1" applyAlignment="1" applyProtection="1">
      <alignment horizontal="left" vertical="top"/>
      <protection/>
    </xf>
    <xf numFmtId="0" fontId="2" fillId="23" borderId="11" xfId="59" applyNumberFormat="1" applyFont="1" applyFill="1" applyBorder="1" applyAlignment="1" applyProtection="1">
      <alignment vertical="top"/>
      <protection/>
    </xf>
    <xf numFmtId="49" fontId="3" fillId="23" borderId="11" xfId="59" applyFont="1" applyFill="1" applyBorder="1" applyAlignment="1" applyProtection="1">
      <alignment vertical="top"/>
      <protection/>
    </xf>
    <xf numFmtId="0" fontId="7" fillId="24" borderId="11" xfId="59" applyNumberFormat="1" applyFont="1" applyFill="1" applyBorder="1" applyAlignment="1" applyProtection="1">
      <alignment horizontal="center" vertical="top"/>
      <protection/>
    </xf>
    <xf numFmtId="0" fontId="2" fillId="23" borderId="15" xfId="64" applyFont="1" applyFill="1" applyBorder="1" applyAlignment="1" applyProtection="1">
      <alignment horizontal="center" vertical="top"/>
      <protection/>
    </xf>
    <xf numFmtId="165" fontId="2" fillId="23" borderId="13" xfId="64" applyNumberFormat="1" applyFont="1" applyFill="1" applyBorder="1" applyAlignment="1" applyProtection="1">
      <alignment horizontal="center" vertical="top"/>
      <protection/>
    </xf>
    <xf numFmtId="0" fontId="7" fillId="20" borderId="38" xfId="0" applyNumberFormat="1" applyFont="1" applyFill="1" applyBorder="1" applyAlignment="1" applyProtection="1">
      <alignment horizontal="center" vertical="top"/>
      <protection/>
    </xf>
    <xf numFmtId="0" fontId="7" fillId="24" borderId="16" xfId="59" applyNumberFormat="1" applyFont="1" applyFill="1" applyBorder="1" applyAlignment="1" applyProtection="1">
      <alignment horizontal="center" vertical="top"/>
      <protection/>
    </xf>
    <xf numFmtId="0" fontId="7" fillId="23" borderId="16" xfId="59" applyNumberFormat="1" applyFont="1" applyFill="1" applyBorder="1" applyAlignment="1" applyProtection="1">
      <alignment horizontal="center" vertical="top"/>
      <protection/>
    </xf>
    <xf numFmtId="0" fontId="7" fillId="20" borderId="16" xfId="0" applyNumberFormat="1" applyFont="1" applyFill="1" applyBorder="1" applyAlignment="1" applyProtection="1">
      <alignment horizontal="center" vertical="top"/>
      <protection/>
    </xf>
    <xf numFmtId="0" fontId="7" fillId="23" borderId="39" xfId="59" applyNumberFormat="1" applyFont="1" applyFill="1" applyBorder="1" applyAlignment="1" applyProtection="1">
      <alignment horizontal="center" vertical="top"/>
      <protection/>
    </xf>
    <xf numFmtId="0" fontId="7" fillId="20" borderId="36" xfId="0" applyNumberFormat="1" applyFont="1" applyFill="1" applyBorder="1" applyAlignment="1" applyProtection="1">
      <alignment horizontal="center" vertical="top"/>
      <protection/>
    </xf>
    <xf numFmtId="0" fontId="7" fillId="20" borderId="37" xfId="0" applyNumberFormat="1" applyFont="1" applyFill="1" applyBorder="1" applyAlignment="1" applyProtection="1">
      <alignment horizontal="right" vertical="top"/>
      <protection/>
    </xf>
    <xf numFmtId="0" fontId="7" fillId="20" borderId="40" xfId="0" applyNumberFormat="1" applyFont="1" applyFill="1" applyBorder="1" applyAlignment="1" applyProtection="1">
      <alignment horizontal="right" vertical="top"/>
      <protection/>
    </xf>
    <xf numFmtId="0" fontId="7" fillId="24" borderId="12" xfId="59" applyNumberFormat="1" applyFont="1" applyFill="1" applyBorder="1" applyAlignment="1" applyProtection="1">
      <alignment horizontal="center" vertical="top"/>
      <protection/>
    </xf>
    <xf numFmtId="0" fontId="7" fillId="24" borderId="11" xfId="59" applyNumberFormat="1" applyFont="1" applyFill="1" applyBorder="1" applyAlignment="1" applyProtection="1">
      <alignment horizontal="right" vertical="top"/>
      <protection/>
    </xf>
    <xf numFmtId="0" fontId="7" fillId="24" borderId="14" xfId="59" applyNumberFormat="1" applyFont="1" applyFill="1" applyBorder="1" applyAlignment="1" applyProtection="1">
      <alignment horizontal="right" vertical="top"/>
      <protection/>
    </xf>
    <xf numFmtId="0" fontId="3" fillId="23" borderId="11" xfId="64" applyFont="1" applyFill="1" applyBorder="1" applyAlignment="1" applyProtection="1">
      <alignment horizontal="right" vertical="top"/>
      <protection/>
    </xf>
    <xf numFmtId="0" fontId="3" fillId="23" borderId="14" xfId="64" applyFont="1" applyFill="1" applyBorder="1" applyAlignment="1" applyProtection="1">
      <alignment horizontal="right" vertical="top"/>
      <protection/>
    </xf>
    <xf numFmtId="0" fontId="7" fillId="20" borderId="12" xfId="0" applyNumberFormat="1" applyFont="1" applyFill="1" applyBorder="1" applyAlignment="1" applyProtection="1">
      <alignment horizontal="center" vertical="top"/>
      <protection/>
    </xf>
    <xf numFmtId="0" fontId="7" fillId="20" borderId="11" xfId="0" applyNumberFormat="1" applyFont="1" applyFill="1" applyBorder="1" applyAlignment="1" applyProtection="1">
      <alignment horizontal="right" vertical="top"/>
      <protection/>
    </xf>
    <xf numFmtId="0" fontId="7" fillId="20" borderId="14" xfId="0" applyNumberFormat="1" applyFont="1" applyFill="1" applyBorder="1" applyAlignment="1" applyProtection="1">
      <alignment horizontal="right" vertical="top"/>
      <protection/>
    </xf>
    <xf numFmtId="0" fontId="14" fillId="23" borderId="14" xfId="64" applyFont="1" applyFill="1" applyBorder="1" applyAlignment="1" applyProtection="1">
      <alignment horizontal="center" vertical="top"/>
      <protection/>
    </xf>
    <xf numFmtId="0" fontId="4" fillId="24" borderId="14" xfId="59" applyNumberFormat="1" applyFont="1" applyFill="1" applyBorder="1" applyAlignment="1" applyProtection="1">
      <alignment horizontal="left" vertical="top"/>
      <protection/>
    </xf>
    <xf numFmtId="0" fontId="4" fillId="20" borderId="14" xfId="0" applyNumberFormat="1" applyFont="1" applyFill="1" applyBorder="1" applyAlignment="1" applyProtection="1">
      <alignment horizontal="right" vertical="top"/>
      <protection/>
    </xf>
    <xf numFmtId="0" fontId="4" fillId="24" borderId="14" xfId="59" applyNumberFormat="1" applyFont="1" applyFill="1" applyBorder="1" applyAlignment="1" applyProtection="1">
      <alignment horizontal="center" vertical="top"/>
      <protection/>
    </xf>
    <xf numFmtId="0" fontId="15" fillId="24" borderId="36" xfId="0" applyFont="1" applyFill="1" applyBorder="1" applyAlignment="1" applyProtection="1">
      <alignment horizontal="center" vertical="top"/>
      <protection/>
    </xf>
    <xf numFmtId="0" fontId="15" fillId="24" borderId="37" xfId="0" applyFont="1" applyFill="1" applyBorder="1" applyAlignment="1" applyProtection="1">
      <alignment horizontal="center" vertical="top"/>
      <protection/>
    </xf>
    <xf numFmtId="0" fontId="15" fillId="24" borderId="40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21" fontId="2" fillId="0" borderId="11" xfId="64" applyNumberFormat="1" applyFont="1" applyFill="1" applyBorder="1" applyAlignment="1" applyProtection="1">
      <alignment horizontal="left" vertical="top"/>
      <protection locked="0"/>
    </xf>
    <xf numFmtId="0" fontId="14" fillId="0" borderId="12" xfId="64" applyFont="1" applyFill="1" applyBorder="1" applyAlignment="1" applyProtection="1">
      <alignment horizontal="center" vertical="top"/>
      <protection locked="0"/>
    </xf>
    <xf numFmtId="0" fontId="2" fillId="0" borderId="11" xfId="64" applyFont="1" applyFill="1" applyBorder="1" applyAlignment="1" applyProtection="1">
      <alignment horizontal="center" vertical="top"/>
      <protection locked="0"/>
    </xf>
    <xf numFmtId="49" fontId="3" fillId="24" borderId="41" xfId="0" applyNumberFormat="1" applyFont="1" applyFill="1" applyBorder="1" applyAlignment="1" applyProtection="1">
      <alignment horizontal="center" vertical="top"/>
      <protection/>
    </xf>
    <xf numFmtId="0" fontId="2" fillId="24" borderId="4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top"/>
      <protection locked="0"/>
    </xf>
    <xf numFmtId="0" fontId="8" fillId="24" borderId="32" xfId="0" applyFont="1" applyFill="1" applyBorder="1" applyAlignment="1" applyProtection="1">
      <alignment horizontal="center" vertical="top"/>
      <protection/>
    </xf>
    <xf numFmtId="165" fontId="8" fillId="24" borderId="43" xfId="0" applyNumberFormat="1" applyFont="1" applyFill="1" applyBorder="1" applyAlignment="1" applyProtection="1">
      <alignment horizontal="center" vertical="top"/>
      <protection/>
    </xf>
    <xf numFmtId="0" fontId="2" fillId="0" borderId="16" xfId="64" applyFont="1" applyFill="1" applyBorder="1" applyAlignment="1" applyProtection="1">
      <alignment horizontal="left" vertical="top"/>
      <protection locked="0"/>
    </xf>
    <xf numFmtId="0" fontId="7" fillId="20" borderId="11" xfId="0" applyNumberFormat="1" applyFont="1" applyFill="1" applyBorder="1" applyAlignment="1" applyProtection="1">
      <alignment horizontal="center" vertical="top"/>
      <protection/>
    </xf>
    <xf numFmtId="0" fontId="3" fillId="23" borderId="11" xfId="64" applyFont="1" applyFill="1" applyBorder="1" applyAlignment="1" applyProtection="1">
      <alignment horizontal="center" vertical="top"/>
      <protection/>
    </xf>
    <xf numFmtId="0" fontId="7" fillId="20" borderId="37" xfId="0" applyNumberFormat="1" applyFont="1" applyFill="1" applyBorder="1" applyAlignment="1" applyProtection="1">
      <alignment horizontal="center" vertical="top"/>
      <protection/>
    </xf>
    <xf numFmtId="0" fontId="2" fillId="23" borderId="13" xfId="59" applyNumberFormat="1" applyFont="1" applyFill="1" applyBorder="1" applyAlignment="1" applyProtection="1">
      <alignment vertical="top"/>
      <protection/>
    </xf>
    <xf numFmtId="0" fontId="3" fillId="0" borderId="44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4" fillId="23" borderId="44" xfId="64" applyFont="1" applyFill="1" applyBorder="1" applyAlignment="1" applyProtection="1">
      <alignment horizontal="center" vertical="top"/>
      <protection/>
    </xf>
    <xf numFmtId="0" fontId="1" fillId="23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9" xfId="64" applyFont="1" applyFill="1" applyBorder="1" applyAlignment="1" applyProtection="1">
      <alignment horizontal="left" vertical="top"/>
      <protection locked="0"/>
    </xf>
    <xf numFmtId="0" fontId="2" fillId="0" borderId="13" xfId="64" applyFont="1" applyFill="1" applyBorder="1" applyAlignment="1" applyProtection="1">
      <alignment horizontal="left" vertical="top"/>
      <protection locked="0"/>
    </xf>
    <xf numFmtId="0" fontId="2" fillId="0" borderId="44" xfId="64" applyFont="1" applyFill="1" applyBorder="1" applyAlignment="1" applyProtection="1">
      <alignment horizontal="left" vertical="top"/>
      <protection locked="0"/>
    </xf>
    <xf numFmtId="0" fontId="14" fillId="0" borderId="15" xfId="64" applyFont="1" applyFill="1" applyBorder="1" applyAlignment="1" applyProtection="1">
      <alignment horizontal="center" vertical="top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4" fillId="0" borderId="13" xfId="64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/>
    </xf>
    <xf numFmtId="49" fontId="2" fillId="24" borderId="45" xfId="0" applyNumberFormat="1" applyFont="1" applyFill="1" applyBorder="1" applyAlignment="1" applyProtection="1">
      <alignment horizontal="center" vertical="top"/>
      <protection/>
    </xf>
    <xf numFmtId="49" fontId="7" fillId="24" borderId="34" xfId="0" applyNumberFormat="1" applyFont="1" applyFill="1" applyBorder="1" applyAlignment="1" applyProtection="1">
      <alignment horizontal="center" vertical="top"/>
      <protection/>
    </xf>
    <xf numFmtId="0" fontId="15" fillId="24" borderId="46" xfId="0" applyFont="1" applyFill="1" applyBorder="1" applyAlignment="1" applyProtection="1">
      <alignment horizontal="center" vertical="top"/>
      <protection/>
    </xf>
    <xf numFmtId="0" fontId="15" fillId="24" borderId="47" xfId="0" applyFont="1" applyFill="1" applyBorder="1" applyAlignment="1" applyProtection="1">
      <alignment horizontal="center" vertical="top"/>
      <protection/>
    </xf>
    <xf numFmtId="0" fontId="15" fillId="24" borderId="48" xfId="0" applyFont="1" applyFill="1" applyBorder="1" applyAlignment="1" applyProtection="1">
      <alignment horizontal="center" vertical="top"/>
      <protection/>
    </xf>
    <xf numFmtId="0" fontId="4" fillId="20" borderId="37" xfId="0" applyNumberFormat="1" applyFont="1" applyFill="1" applyBorder="1" applyAlignment="1" applyProtection="1">
      <alignment horizontal="right" vertical="top"/>
      <protection/>
    </xf>
    <xf numFmtId="0" fontId="4" fillId="20" borderId="36" xfId="0" applyNumberFormat="1" applyFont="1" applyFill="1" applyBorder="1" applyAlignment="1" applyProtection="1">
      <alignment horizontal="right" vertical="top"/>
      <protection/>
    </xf>
    <xf numFmtId="0" fontId="4" fillId="20" borderId="4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 horizontal="center" vertical="top"/>
      <protection locked="0"/>
    </xf>
    <xf numFmtId="0" fontId="31" fillId="23" borderId="49" xfId="64" applyFont="1" applyFill="1" applyBorder="1" applyAlignment="1" applyProtection="1">
      <alignment horizontal="right" vertical="top"/>
      <protection/>
    </xf>
    <xf numFmtId="0" fontId="31" fillId="23" borderId="47" xfId="64" applyFont="1" applyFill="1" applyBorder="1" applyAlignment="1" applyProtection="1">
      <alignment horizontal="right" vertical="top"/>
      <protection/>
    </xf>
    <xf numFmtId="0" fontId="7" fillId="23" borderId="11" xfId="0" applyFont="1" applyFill="1" applyBorder="1" applyAlignment="1" applyProtection="1">
      <alignment horizontal="right" vertical="top"/>
      <protection/>
    </xf>
    <xf numFmtId="0" fontId="7" fillId="24" borderId="50" xfId="0" applyFont="1" applyFill="1" applyBorder="1" applyAlignment="1" applyProtection="1">
      <alignment/>
      <protection/>
    </xf>
    <xf numFmtId="0" fontId="28" fillId="24" borderId="11" xfId="0" applyFont="1" applyFill="1" applyBorder="1" applyAlignment="1" applyProtection="1">
      <alignment horizontal="right" vertical="justify"/>
      <protection/>
    </xf>
    <xf numFmtId="0" fontId="15" fillId="23" borderId="16" xfId="0" applyFont="1" applyFill="1" applyBorder="1" applyAlignment="1" applyProtection="1">
      <alignment horizontal="center" vertical="top"/>
      <protection/>
    </xf>
    <xf numFmtId="0" fontId="7" fillId="23" borderId="16" xfId="0" applyFont="1" applyFill="1" applyBorder="1" applyAlignment="1" applyProtection="1">
      <alignment horizontal="right" vertical="top"/>
      <protection/>
    </xf>
    <xf numFmtId="0" fontId="28" fillId="24" borderId="16" xfId="0" applyFont="1" applyFill="1" applyBorder="1" applyAlignment="1" applyProtection="1">
      <alignment horizontal="right" vertical="justify"/>
      <protection/>
    </xf>
    <xf numFmtId="0" fontId="3" fillId="4" borderId="16" xfId="0" applyFont="1" applyFill="1" applyBorder="1" applyAlignment="1" applyProtection="1">
      <alignment vertical="justify"/>
      <protection/>
    </xf>
    <xf numFmtId="0" fontId="29" fillId="4" borderId="12" xfId="0" applyFont="1" applyFill="1" applyBorder="1" applyAlignment="1" applyProtection="1">
      <alignment horizontal="center" vertical="top"/>
      <protection/>
    </xf>
    <xf numFmtId="0" fontId="7" fillId="23" borderId="14" xfId="0" applyFont="1" applyFill="1" applyBorder="1" applyAlignment="1" applyProtection="1">
      <alignment horizontal="right" vertical="top"/>
      <protection/>
    </xf>
    <xf numFmtId="0" fontId="4" fillId="4" borderId="12" xfId="0" applyFont="1" applyFill="1" applyBorder="1" applyAlignment="1" applyProtection="1">
      <alignment horizontal="center" vertical="justify"/>
      <protection/>
    </xf>
    <xf numFmtId="0" fontId="28" fillId="24" borderId="14" xfId="0" applyFont="1" applyFill="1" applyBorder="1" applyAlignment="1" applyProtection="1">
      <alignment horizontal="right" vertical="justify"/>
      <protection/>
    </xf>
    <xf numFmtId="0" fontId="7" fillId="4" borderId="12" xfId="0" applyNumberFormat="1" applyFont="1" applyFill="1" applyBorder="1" applyAlignment="1" applyProtection="1">
      <alignment horizontal="center" vertical="justify"/>
      <protection/>
    </xf>
    <xf numFmtId="0" fontId="4" fillId="24" borderId="15" xfId="0" applyNumberFormat="1" applyFont="1" applyFill="1" applyBorder="1" applyAlignment="1" applyProtection="1">
      <alignment horizontal="center" vertical="justify"/>
      <protection/>
    </xf>
    <xf numFmtId="0" fontId="7" fillId="24" borderId="39" xfId="0" applyFont="1" applyFill="1" applyBorder="1" applyAlignment="1" applyProtection="1">
      <alignment vertical="justify"/>
      <protection/>
    </xf>
    <xf numFmtId="0" fontId="7" fillId="24" borderId="13" xfId="0" applyFont="1" applyFill="1" applyBorder="1" applyAlignment="1" applyProtection="1">
      <alignment vertical="justify"/>
      <protection/>
    </xf>
    <xf numFmtId="0" fontId="7" fillId="24" borderId="44" xfId="0" applyFont="1" applyFill="1" applyBorder="1" applyAlignment="1" applyProtection="1">
      <alignment vertical="justify"/>
      <protection/>
    </xf>
    <xf numFmtId="0" fontId="7" fillId="25" borderId="27" xfId="0" applyFont="1" applyFill="1" applyBorder="1" applyAlignment="1" applyProtection="1">
      <alignment horizontal="center" vertical="top"/>
      <protection/>
    </xf>
    <xf numFmtId="0" fontId="27" fillId="25" borderId="27" xfId="0" applyFont="1" applyFill="1" applyBorder="1" applyAlignment="1" applyProtection="1">
      <alignment horizontal="center" vertical="top"/>
      <protection/>
    </xf>
    <xf numFmtId="0" fontId="4" fillId="23" borderId="29" xfId="64" applyFont="1" applyFill="1" applyBorder="1" applyAlignment="1" applyProtection="1">
      <alignment horizontal="left" vertical="top"/>
      <protection/>
    </xf>
    <xf numFmtId="0" fontId="13" fillId="23" borderId="29" xfId="64" applyFont="1" applyFill="1" applyBorder="1" applyAlignment="1" applyProtection="1">
      <alignment horizontal="left" vertical="top"/>
      <protection/>
    </xf>
    <xf numFmtId="0" fontId="32" fillId="24" borderId="24" xfId="0" applyFont="1" applyFill="1" applyBorder="1" applyAlignment="1" applyProtection="1">
      <alignment vertical="top"/>
      <protection/>
    </xf>
    <xf numFmtId="0" fontId="7" fillId="24" borderId="51" xfId="0" applyFont="1" applyFill="1" applyBorder="1" applyAlignment="1" applyProtection="1">
      <alignment vertical="top"/>
      <protection/>
    </xf>
    <xf numFmtId="0" fontId="7" fillId="24" borderId="51" xfId="0" applyFont="1" applyFill="1" applyBorder="1" applyAlignment="1" applyProtection="1">
      <alignment horizontal="left" vertical="top"/>
      <protection/>
    </xf>
    <xf numFmtId="0" fontId="7" fillId="24" borderId="51" xfId="0" applyFont="1" applyFill="1" applyBorder="1" applyAlignment="1" applyProtection="1">
      <alignment horizontal="center" vertical="top"/>
      <protection/>
    </xf>
    <xf numFmtId="0" fontId="7" fillId="24" borderId="25" xfId="0" applyFont="1" applyFill="1" applyBorder="1" applyAlignment="1" applyProtection="1">
      <alignment horizontal="center" vertical="top"/>
      <protection/>
    </xf>
    <xf numFmtId="0" fontId="30" fillId="23" borderId="19" xfId="0" applyFont="1" applyFill="1" applyBorder="1" applyAlignment="1" applyProtection="1">
      <alignment horizontal="right" vertical="top"/>
      <protection/>
    </xf>
    <xf numFmtId="0" fontId="7" fillId="4" borderId="19" xfId="0" applyFont="1" applyFill="1" applyBorder="1" applyAlignment="1" applyProtection="1">
      <alignment horizontal="center" vertical="top"/>
      <protection/>
    </xf>
    <xf numFmtId="0" fontId="7" fillId="4" borderId="50" xfId="0" applyFont="1" applyFill="1" applyBorder="1" applyAlignment="1" applyProtection="1">
      <alignment horizontal="center" vertical="top"/>
      <protection/>
    </xf>
    <xf numFmtId="0" fontId="7" fillId="4" borderId="43" xfId="0" applyFont="1" applyFill="1" applyBorder="1" applyAlignment="1" applyProtection="1">
      <alignment horizontal="center" vertical="top"/>
      <protection/>
    </xf>
    <xf numFmtId="0" fontId="7" fillId="24" borderId="24" xfId="0" applyFont="1" applyFill="1" applyBorder="1" applyAlignment="1" applyProtection="1">
      <alignment vertical="top"/>
      <protection/>
    </xf>
    <xf numFmtId="0" fontId="7" fillId="23" borderId="52" xfId="0" applyFont="1" applyFill="1" applyBorder="1" applyAlignment="1" applyProtection="1">
      <alignment horizontal="center" vertical="top"/>
      <protection/>
    </xf>
    <xf numFmtId="0" fontId="7" fillId="4" borderId="52" xfId="0" applyFont="1" applyFill="1" applyBorder="1" applyAlignment="1" applyProtection="1">
      <alignment horizontal="center" vertical="top"/>
      <protection/>
    </xf>
    <xf numFmtId="0" fontId="7" fillId="24" borderId="25" xfId="0" applyFont="1" applyFill="1" applyBorder="1" applyAlignment="1" applyProtection="1">
      <alignment vertical="top"/>
      <protection/>
    </xf>
    <xf numFmtId="49" fontId="4" fillId="24" borderId="52" xfId="0" applyNumberFormat="1" applyFont="1" applyFill="1" applyBorder="1" applyAlignment="1" applyProtection="1">
      <alignment horizontal="center" vertical="top"/>
      <protection/>
    </xf>
    <xf numFmtId="0" fontId="36" fillId="0" borderId="0" xfId="0" applyFont="1" applyBorder="1" applyAlignment="1" applyProtection="1">
      <alignment horizontal="center" vertical="top"/>
      <protection/>
    </xf>
    <xf numFmtId="0" fontId="34" fillId="0" borderId="0" xfId="0" applyFont="1" applyBorder="1" applyAlignment="1" applyProtection="1">
      <alignment horizontal="center" vertical="top"/>
      <protection/>
    </xf>
    <xf numFmtId="0" fontId="36" fillId="0" borderId="0" xfId="0" applyFont="1" applyBorder="1" applyAlignment="1" applyProtection="1">
      <alignment horizontal="right" vertical="top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8" fillId="24" borderId="11" xfId="0" applyFont="1" applyFill="1" applyBorder="1" applyAlignment="1" applyProtection="1">
      <alignment horizontal="center" vertical="top" wrapText="1"/>
      <protection locked="0"/>
    </xf>
    <xf numFmtId="0" fontId="8" fillId="24" borderId="1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53" xfId="0" applyFont="1" applyFill="1" applyBorder="1" applyAlignment="1" applyProtection="1">
      <alignment/>
      <protection locked="0"/>
    </xf>
    <xf numFmtId="0" fontId="9" fillId="0" borderId="53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0" fillId="0" borderId="28" xfId="0" applyFont="1" applyFill="1" applyBorder="1" applyAlignment="1" applyProtection="1">
      <alignment horizontal="left"/>
      <protection locked="0"/>
    </xf>
    <xf numFmtId="0" fontId="10" fillId="0" borderId="28" xfId="0" applyFont="1" applyFill="1" applyBorder="1" applyAlignment="1" applyProtection="1">
      <alignment/>
      <protection locked="0"/>
    </xf>
    <xf numFmtId="0" fontId="9" fillId="0" borderId="28" xfId="0" applyFont="1" applyFill="1" applyBorder="1" applyAlignment="1" applyProtection="1">
      <alignment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65" fontId="0" fillId="0" borderId="0" xfId="0" applyNumberFormat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 locked="0"/>
    </xf>
    <xf numFmtId="0" fontId="7" fillId="24" borderId="11" xfId="59" applyNumberFormat="1" applyFont="1" applyFill="1" applyBorder="1" applyAlignment="1" applyProtection="1">
      <alignment horizontal="center" vertical="center"/>
      <protection/>
    </xf>
    <xf numFmtId="0" fontId="7" fillId="24" borderId="47" xfId="59" applyNumberFormat="1" applyFont="1" applyFill="1" applyBorder="1" applyAlignment="1" applyProtection="1">
      <alignment horizontal="center" vertical="top"/>
      <protection/>
    </xf>
    <xf numFmtId="0" fontId="3" fillId="24" borderId="24" xfId="0" applyFont="1" applyFill="1" applyBorder="1" applyAlignment="1" applyProtection="1">
      <alignment horizontal="center"/>
      <protection locked="0"/>
    </xf>
    <xf numFmtId="0" fontId="3" fillId="24" borderId="26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vertical="top"/>
      <protection locked="0"/>
    </xf>
    <xf numFmtId="49" fontId="1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1" fillId="0" borderId="41" xfId="0" applyFont="1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55" xfId="0" applyFont="1" applyFill="1" applyBorder="1" applyAlignment="1" applyProtection="1">
      <alignment/>
      <protection locked="0"/>
    </xf>
    <xf numFmtId="0" fontId="11" fillId="0" borderId="55" xfId="0" applyFont="1" applyFill="1" applyBorder="1" applyAlignment="1" applyProtection="1">
      <alignment/>
      <protection locked="0"/>
    </xf>
    <xf numFmtId="0" fontId="11" fillId="0" borderId="44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1" fillId="24" borderId="54" xfId="0" applyFont="1" applyFill="1" applyBorder="1" applyAlignment="1" applyProtection="1">
      <alignment horizontal="center" vertical="center"/>
      <protection/>
    </xf>
    <xf numFmtId="0" fontId="11" fillId="24" borderId="5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24" borderId="13" xfId="0" applyFont="1" applyFill="1" applyBorder="1" applyAlignment="1" applyProtection="1">
      <alignment vertical="center"/>
      <protection/>
    </xf>
    <xf numFmtId="49" fontId="25" fillId="24" borderId="13" xfId="0" applyNumberFormat="1" applyFont="1" applyFill="1" applyBorder="1" applyAlignment="1" applyProtection="1">
      <alignment vertical="center"/>
      <protection/>
    </xf>
    <xf numFmtId="0" fontId="25" fillId="24" borderId="13" xfId="0" applyNumberFormat="1" applyFont="1" applyFill="1" applyBorder="1" applyAlignment="1" applyProtection="1">
      <alignment vertical="center"/>
      <protection/>
    </xf>
    <xf numFmtId="0" fontId="25" fillId="24" borderId="13" xfId="59" applyNumberFormat="1" applyFont="1" applyFill="1" applyBorder="1" applyAlignment="1" applyProtection="1">
      <alignment vertical="center"/>
      <protection/>
    </xf>
    <xf numFmtId="0" fontId="25" fillId="24" borderId="44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14" fillId="0" borderId="0" xfId="64" applyFont="1" applyBorder="1" applyAlignment="1" applyProtection="1">
      <alignment horizontal="center" vertical="top"/>
      <protection locked="0"/>
    </xf>
    <xf numFmtId="0" fontId="4" fillId="20" borderId="40" xfId="0" applyNumberFormat="1" applyFont="1" applyFill="1" applyBorder="1" applyAlignment="1" applyProtection="1">
      <alignment horizontal="center" vertical="top"/>
      <protection locked="0"/>
    </xf>
    <xf numFmtId="0" fontId="0" fillId="23" borderId="0" xfId="0" applyFill="1" applyAlignment="1">
      <alignment/>
    </xf>
    <xf numFmtId="49" fontId="7" fillId="24" borderId="0" xfId="0" applyNumberFormat="1" applyFont="1" applyFill="1" applyBorder="1" applyAlignment="1" applyProtection="1">
      <alignment vertical="top"/>
      <protection/>
    </xf>
    <xf numFmtId="0" fontId="15" fillId="24" borderId="13" xfId="0" applyFont="1" applyFill="1" applyBorder="1" applyAlignment="1" applyProtection="1">
      <alignment horizontal="center" vertical="top"/>
      <protection/>
    </xf>
    <xf numFmtId="0" fontId="15" fillId="24" borderId="44" xfId="0" applyFont="1" applyFill="1" applyBorder="1" applyAlignment="1" applyProtection="1">
      <alignment horizontal="center" vertical="top"/>
      <protection/>
    </xf>
    <xf numFmtId="0" fontId="29" fillId="4" borderId="56" xfId="0" applyFont="1" applyFill="1" applyBorder="1" applyAlignment="1" applyProtection="1">
      <alignment horizontal="center" vertical="top"/>
      <protection/>
    </xf>
    <xf numFmtId="0" fontId="8" fillId="0" borderId="33" xfId="0" applyFont="1" applyBorder="1" applyAlignment="1" applyProtection="1">
      <alignment horizontal="center" vertical="top" wrapText="1"/>
      <protection locked="0"/>
    </xf>
    <xf numFmtId="0" fontId="8" fillId="0" borderId="42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24" fillId="4" borderId="12" xfId="0" applyFont="1" applyFill="1" applyBorder="1" applyAlignment="1" applyProtection="1">
      <alignment vertical="top" wrapText="1"/>
      <protection locked="0"/>
    </xf>
    <xf numFmtId="0" fontId="24" fillId="4" borderId="14" xfId="0" applyFont="1" applyFill="1" applyBorder="1" applyAlignment="1" applyProtection="1">
      <alignment horizontal="center" vertical="top" wrapText="1"/>
      <protection locked="0"/>
    </xf>
    <xf numFmtId="0" fontId="24" fillId="0" borderId="11" xfId="0" applyFont="1" applyFill="1" applyBorder="1" applyAlignment="1" applyProtection="1">
      <alignment horizontal="center" vertical="top" wrapText="1"/>
      <protection locked="0"/>
    </xf>
    <xf numFmtId="0" fontId="24" fillId="0" borderId="14" xfId="0" applyFont="1" applyFill="1" applyBorder="1" applyAlignment="1" applyProtection="1">
      <alignment horizontal="center" vertical="top" wrapText="1"/>
      <protection locked="0"/>
    </xf>
    <xf numFmtId="0" fontId="8" fillId="24" borderId="12" xfId="0" applyFont="1" applyFill="1" applyBorder="1" applyAlignment="1" applyProtection="1">
      <alignment vertical="top" wrapText="1"/>
      <protection locked="0"/>
    </xf>
    <xf numFmtId="0" fontId="24" fillId="24" borderId="14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16" fillId="0" borderId="12" xfId="59" applyNumberFormat="1" applyFont="1" applyFill="1" applyBorder="1" applyAlignment="1" applyProtection="1">
      <alignment horizontal="left" vertical="top" wrapText="1"/>
      <protection locked="0"/>
    </xf>
    <xf numFmtId="0" fontId="25" fillId="0" borderId="11" xfId="59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>
      <alignment vertical="top" wrapText="1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8" fillId="24" borderId="46" xfId="0" applyFont="1" applyFill="1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16" fillId="0" borderId="12" xfId="59" applyNumberFormat="1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10" fillId="0" borderId="52" xfId="0" applyFont="1" applyBorder="1" applyAlignment="1">
      <alignment vertical="top" wrapText="1"/>
    </xf>
    <xf numFmtId="49" fontId="10" fillId="0" borderId="12" xfId="59" applyFont="1" applyFill="1" applyBorder="1" applyAlignment="1" applyProtection="1">
      <alignment vertical="top" wrapText="1"/>
      <protection locked="0"/>
    </xf>
    <xf numFmtId="0" fontId="8" fillId="4" borderId="11" xfId="0" applyFont="1" applyFill="1" applyBorder="1" applyAlignment="1" applyProtection="1">
      <alignment horizontal="center" vertical="top" wrapText="1"/>
      <protection locked="0"/>
    </xf>
    <xf numFmtId="0" fontId="8" fillId="4" borderId="14" xfId="0" applyFont="1" applyFill="1" applyBorder="1" applyAlignment="1" applyProtection="1">
      <alignment horizontal="center" vertical="top" wrapText="1"/>
      <protection locked="0"/>
    </xf>
    <xf numFmtId="0" fontId="23" fillId="0" borderId="12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8" fillId="0" borderId="44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24" fillId="4" borderId="57" xfId="0" applyFont="1" applyFill="1" applyBorder="1" applyAlignment="1" applyProtection="1">
      <alignment vertical="top"/>
      <protection/>
    </xf>
    <xf numFmtId="165" fontId="24" fillId="4" borderId="58" xfId="0" applyNumberFormat="1" applyFont="1" applyFill="1" applyBorder="1" applyAlignment="1" applyProtection="1">
      <alignment vertical="top"/>
      <protection/>
    </xf>
    <xf numFmtId="0" fontId="24" fillId="4" borderId="16" xfId="0" applyFont="1" applyFill="1" applyBorder="1" applyAlignment="1" applyProtection="1">
      <alignment vertical="top"/>
      <protection locked="0"/>
    </xf>
    <xf numFmtId="0" fontId="24" fillId="4" borderId="14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Alignment="1" applyProtection="1">
      <alignment vertical="top"/>
      <protection locked="0"/>
    </xf>
    <xf numFmtId="0" fontId="8" fillId="24" borderId="12" xfId="0" applyFont="1" applyFill="1" applyBorder="1" applyAlignment="1" applyProtection="1">
      <alignment vertical="top"/>
      <protection/>
    </xf>
    <xf numFmtId="165" fontId="8" fillId="24" borderId="14" xfId="0" applyNumberFormat="1" applyFont="1" applyFill="1" applyBorder="1" applyAlignment="1" applyProtection="1">
      <alignment vertical="top"/>
      <protection/>
    </xf>
    <xf numFmtId="0" fontId="8" fillId="24" borderId="16" xfId="0" applyFont="1" applyFill="1" applyBorder="1" applyAlignment="1" applyProtection="1">
      <alignment vertical="top"/>
      <protection locked="0"/>
    </xf>
    <xf numFmtId="0" fontId="24" fillId="24" borderId="14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/>
    </xf>
    <xf numFmtId="165" fontId="0" fillId="0" borderId="14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24" fillId="4" borderId="12" xfId="0" applyFont="1" applyFill="1" applyBorder="1" applyAlignment="1" applyProtection="1">
      <alignment vertical="top"/>
      <protection/>
    </xf>
    <xf numFmtId="165" fontId="24" fillId="4" borderId="14" xfId="0" applyNumberFormat="1" applyFont="1" applyFill="1" applyBorder="1" applyAlignment="1" applyProtection="1">
      <alignment vertical="top"/>
      <protection/>
    </xf>
    <xf numFmtId="0" fontId="23" fillId="0" borderId="12" xfId="0" applyFont="1" applyFill="1" applyBorder="1" applyAlignment="1" applyProtection="1">
      <alignment vertical="top"/>
      <protection/>
    </xf>
    <xf numFmtId="165" fontId="23" fillId="0" borderId="14" xfId="0" applyNumberFormat="1" applyFont="1" applyFill="1" applyBorder="1" applyAlignment="1" applyProtection="1">
      <alignment vertical="top"/>
      <protection/>
    </xf>
    <xf numFmtId="0" fontId="23" fillId="0" borderId="16" xfId="0" applyFont="1" applyFill="1" applyBorder="1" applyAlignment="1" applyProtection="1">
      <alignment vertical="top"/>
      <protection locked="0"/>
    </xf>
    <xf numFmtId="0" fontId="24" fillId="0" borderId="14" xfId="0" applyFont="1" applyFill="1" applyBorder="1" applyAlignment="1" applyProtection="1">
      <alignment horizontal="center" vertical="top"/>
      <protection locked="0"/>
    </xf>
    <xf numFmtId="0" fontId="8" fillId="4" borderId="12" xfId="0" applyFont="1" applyFill="1" applyBorder="1" applyAlignment="1" applyProtection="1">
      <alignment vertical="top"/>
      <protection/>
    </xf>
    <xf numFmtId="165" fontId="8" fillId="4" borderId="14" xfId="0" applyNumberFormat="1" applyFont="1" applyFill="1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165" fontId="0" fillId="0" borderId="44" xfId="0" applyNumberFormat="1" applyBorder="1" applyAlignment="1" applyProtection="1">
      <alignment vertical="top"/>
      <protection/>
    </xf>
    <xf numFmtId="0" fontId="0" fillId="0" borderId="39" xfId="0" applyBorder="1" applyAlignment="1" applyProtection="1">
      <alignment vertical="top"/>
      <protection locked="0"/>
    </xf>
    <xf numFmtId="0" fontId="8" fillId="0" borderId="44" xfId="0" applyFont="1" applyBorder="1" applyAlignment="1" applyProtection="1">
      <alignment horizontal="center"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32" fillId="24" borderId="52" xfId="0" applyFont="1" applyFill="1" applyBorder="1" applyAlignment="1" applyProtection="1">
      <alignment vertical="top"/>
      <protection/>
    </xf>
    <xf numFmtId="0" fontId="7" fillId="24" borderId="0" xfId="0" applyFont="1" applyFill="1" applyBorder="1" applyAlignment="1" applyProtection="1">
      <alignment vertical="top"/>
      <protection/>
    </xf>
    <xf numFmtId="0" fontId="7" fillId="24" borderId="0" xfId="0" applyFont="1" applyFill="1" applyBorder="1" applyAlignment="1" applyProtection="1">
      <alignment horizontal="left" vertical="top"/>
      <protection/>
    </xf>
    <xf numFmtId="0" fontId="32" fillId="4" borderId="24" xfId="0" applyFont="1" applyFill="1" applyBorder="1" applyAlignment="1" applyProtection="1">
      <alignment vertical="top"/>
      <protection/>
    </xf>
    <xf numFmtId="0" fontId="7" fillId="4" borderId="51" xfId="0" applyFont="1" applyFill="1" applyBorder="1" applyAlignment="1" applyProtection="1">
      <alignment vertical="top"/>
      <protection/>
    </xf>
    <xf numFmtId="0" fontId="3" fillId="4" borderId="51" xfId="0" applyFont="1" applyFill="1" applyBorder="1" applyAlignment="1" applyProtection="1">
      <alignment vertical="top"/>
      <protection/>
    </xf>
    <xf numFmtId="0" fontId="3" fillId="4" borderId="25" xfId="0" applyFont="1" applyFill="1" applyBorder="1" applyAlignment="1" applyProtection="1">
      <alignment horizontal="left" vertical="top"/>
      <protection/>
    </xf>
    <xf numFmtId="0" fontId="7" fillId="24" borderId="59" xfId="0" applyFont="1" applyFill="1" applyBorder="1" applyAlignment="1" applyProtection="1">
      <alignment vertical="top"/>
      <protection/>
    </xf>
    <xf numFmtId="0" fontId="7" fillId="24" borderId="60" xfId="0" applyFont="1" applyFill="1" applyBorder="1" applyAlignment="1" applyProtection="1">
      <alignment vertical="top"/>
      <protection/>
    </xf>
    <xf numFmtId="0" fontId="7" fillId="24" borderId="61" xfId="0" applyFont="1" applyFill="1" applyBorder="1" applyAlignment="1" applyProtection="1">
      <alignment vertical="top"/>
      <protection/>
    </xf>
    <xf numFmtId="0" fontId="7" fillId="23" borderId="52" xfId="0" applyFont="1" applyFill="1" applyBorder="1" applyAlignment="1" applyProtection="1">
      <alignment horizontal="right" vertical="top"/>
      <protection/>
    </xf>
    <xf numFmtId="0" fontId="7" fillId="24" borderId="62" xfId="0" applyFont="1" applyFill="1" applyBorder="1" applyAlignment="1" applyProtection="1">
      <alignment vertical="top"/>
      <protection/>
    </xf>
    <xf numFmtId="0" fontId="7" fillId="24" borderId="60" xfId="0" applyFont="1" applyFill="1" applyBorder="1" applyAlignment="1" applyProtection="1">
      <alignment horizontal="center" vertical="top"/>
      <protection/>
    </xf>
    <xf numFmtId="0" fontId="7" fillId="24" borderId="62" xfId="0" applyFont="1" applyFill="1" applyBorder="1" applyAlignment="1" applyProtection="1">
      <alignment horizontal="center" vertical="top"/>
      <protection/>
    </xf>
    <xf numFmtId="0" fontId="15" fillId="4" borderId="15" xfId="0" applyFont="1" applyFill="1" applyBorder="1" applyAlignment="1" applyProtection="1">
      <alignment horizontal="center" vertical="top"/>
      <protection/>
    </xf>
    <xf numFmtId="0" fontId="15" fillId="4" borderId="13" xfId="0" applyFont="1" applyFill="1" applyBorder="1" applyAlignment="1" applyProtection="1">
      <alignment horizontal="center" vertical="top"/>
      <protection/>
    </xf>
    <xf numFmtId="0" fontId="15" fillId="4" borderId="44" xfId="0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 applyProtection="1">
      <alignment/>
      <protection locked="0"/>
    </xf>
    <xf numFmtId="0" fontId="1" fillId="23" borderId="0" xfId="0" applyFont="1" applyFill="1" applyBorder="1" applyAlignment="1" applyProtection="1">
      <alignment/>
      <protection locked="0"/>
    </xf>
    <xf numFmtId="49" fontId="25" fillId="0" borderId="0" xfId="0" applyNumberFormat="1" applyFont="1" applyFill="1" applyBorder="1" applyAlignment="1" applyProtection="1">
      <alignment/>
      <protection/>
    </xf>
    <xf numFmtId="49" fontId="25" fillId="23" borderId="63" xfId="0" applyNumberFormat="1" applyFont="1" applyFill="1" applyBorder="1" applyAlignment="1" applyProtection="1">
      <alignment horizontal="right"/>
      <protection/>
    </xf>
    <xf numFmtId="0" fontId="8" fillId="0" borderId="63" xfId="0" applyFont="1" applyBorder="1" applyAlignment="1">
      <alignment horizontal="right"/>
    </xf>
    <xf numFmtId="0" fontId="41" fillId="23" borderId="0" xfId="0" applyFont="1" applyFill="1" applyBorder="1" applyAlignment="1" applyProtection="1">
      <alignment horizontal="right" vertical="top"/>
      <protection/>
    </xf>
    <xf numFmtId="0" fontId="3" fillId="23" borderId="0" xfId="0" applyFont="1" applyFill="1" applyBorder="1" applyAlignment="1" applyProtection="1">
      <alignment horizontal="right" vertical="top"/>
      <protection/>
    </xf>
    <xf numFmtId="0" fontId="3" fillId="23" borderId="19" xfId="0" applyFont="1" applyFill="1" applyBorder="1" applyAlignment="1" applyProtection="1">
      <alignment horizontal="right" vertical="top"/>
      <protection/>
    </xf>
    <xf numFmtId="0" fontId="18" fillId="23" borderId="0" xfId="0" applyFont="1" applyFill="1" applyBorder="1" applyAlignment="1" applyProtection="1">
      <alignment horizontal="center" vertical="top"/>
      <protection/>
    </xf>
    <xf numFmtId="0" fontId="41" fillId="23" borderId="0" xfId="0" applyFont="1" applyFill="1" applyBorder="1" applyAlignment="1" applyProtection="1">
      <alignment horizontal="center" vertical="top"/>
      <protection/>
    </xf>
    <xf numFmtId="0" fontId="16" fillId="24" borderId="33" xfId="59" applyNumberFormat="1" applyFont="1" applyFill="1" applyBorder="1" applyAlignment="1" applyProtection="1" quotePrefix="1">
      <alignment horizontal="center" vertical="top"/>
      <protection/>
    </xf>
    <xf numFmtId="49" fontId="10" fillId="24" borderId="33" xfId="0" applyNumberFormat="1" applyFont="1" applyFill="1" applyBorder="1" applyAlignment="1" applyProtection="1">
      <alignment vertical="top"/>
      <protection/>
    </xf>
    <xf numFmtId="0" fontId="25" fillId="24" borderId="33" xfId="59" applyNumberFormat="1" applyFont="1" applyFill="1" applyBorder="1" applyAlignment="1" applyProtection="1">
      <alignment horizontal="center" vertical="top"/>
      <protection/>
    </xf>
    <xf numFmtId="0" fontId="16" fillId="24" borderId="42" xfId="59" applyNumberFormat="1" applyFont="1" applyFill="1" applyBorder="1" applyAlignment="1" applyProtection="1" quotePrefix="1">
      <alignment horizontal="center" vertical="top"/>
      <protection/>
    </xf>
    <xf numFmtId="49" fontId="11" fillId="24" borderId="64" xfId="0" applyNumberFormat="1" applyFont="1" applyFill="1" applyBorder="1" applyAlignment="1" applyProtection="1">
      <alignment horizontal="center" vertical="top"/>
      <protection/>
    </xf>
    <xf numFmtId="0" fontId="25" fillId="24" borderId="65" xfId="59" applyNumberFormat="1" applyFont="1" applyFill="1" applyBorder="1" applyAlignment="1" applyProtection="1">
      <alignment horizontal="center" vertical="top"/>
      <protection/>
    </xf>
    <xf numFmtId="0" fontId="25" fillId="24" borderId="64" xfId="59" applyNumberFormat="1" applyFont="1" applyFill="1" applyBorder="1" applyAlignment="1" applyProtection="1" quotePrefix="1">
      <alignment horizontal="center" vertical="top"/>
      <protection/>
    </xf>
    <xf numFmtId="0" fontId="25" fillId="24" borderId="64" xfId="59" applyNumberFormat="1" applyFont="1" applyFill="1" applyBorder="1" applyAlignment="1" applyProtection="1">
      <alignment horizontal="center" vertical="top"/>
      <protection/>
    </xf>
    <xf numFmtId="0" fontId="25" fillId="24" borderId="21" xfId="59" applyNumberFormat="1" applyFont="1" applyFill="1" applyBorder="1" applyAlignment="1" applyProtection="1" quotePrefix="1">
      <alignment horizontal="center" vertical="top"/>
      <protection/>
    </xf>
    <xf numFmtId="49" fontId="11" fillId="24" borderId="20" xfId="0" applyNumberFormat="1" applyFont="1" applyFill="1" applyBorder="1" applyAlignment="1" applyProtection="1">
      <alignment horizontal="center" vertical="top"/>
      <protection/>
    </xf>
    <xf numFmtId="0" fontId="25" fillId="24" borderId="0" xfId="59" applyNumberFormat="1" applyFont="1" applyFill="1" applyBorder="1" applyAlignment="1" applyProtection="1">
      <alignment horizontal="center" vertical="top" wrapText="1"/>
      <protection/>
    </xf>
    <xf numFmtId="0" fontId="25" fillId="24" borderId="0" xfId="59" applyNumberFormat="1" applyFont="1" applyFill="1" applyBorder="1" applyAlignment="1" applyProtection="1">
      <alignment horizontal="center" vertical="top"/>
      <protection/>
    </xf>
    <xf numFmtId="0" fontId="25" fillId="24" borderId="19" xfId="59" applyNumberFormat="1" applyFont="1" applyFill="1" applyBorder="1" applyAlignment="1" applyProtection="1">
      <alignment horizontal="center" vertical="top" wrapText="1"/>
      <protection/>
    </xf>
    <xf numFmtId="0" fontId="4" fillId="24" borderId="12" xfId="59" applyNumberFormat="1" applyFont="1" applyFill="1" applyBorder="1" applyAlignment="1" applyProtection="1">
      <alignment horizontal="left" vertical="top"/>
      <protection/>
    </xf>
    <xf numFmtId="0" fontId="4" fillId="20" borderId="12" xfId="0" applyNumberFormat="1" applyFont="1" applyFill="1" applyBorder="1" applyAlignment="1" applyProtection="1">
      <alignment horizontal="left" vertical="top"/>
      <protection locked="0"/>
    </xf>
    <xf numFmtId="0" fontId="2" fillId="0" borderId="26" xfId="64" applyFont="1" applyFill="1" applyBorder="1" applyAlignment="1" applyProtection="1">
      <alignment horizontal="left" vertical="top"/>
      <protection locked="0"/>
    </xf>
    <xf numFmtId="0" fontId="2" fillId="0" borderId="66" xfId="64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2" fillId="0" borderId="28" xfId="64" applyFont="1" applyFill="1" applyBorder="1" applyAlignment="1" applyProtection="1">
      <alignment horizontal="left" vertical="top"/>
      <protection locked="0"/>
    </xf>
    <xf numFmtId="0" fontId="4" fillId="20" borderId="11" xfId="0" applyNumberFormat="1" applyFont="1" applyFill="1" applyBorder="1" applyAlignment="1" applyProtection="1">
      <alignment horizontal="left" vertical="top"/>
      <protection locked="0"/>
    </xf>
    <xf numFmtId="0" fontId="4" fillId="24" borderId="11" xfId="59" applyNumberFormat="1" applyFont="1" applyFill="1" applyBorder="1" applyAlignment="1" applyProtection="1">
      <alignment horizontal="left" vertical="top"/>
      <protection/>
    </xf>
    <xf numFmtId="0" fontId="15" fillId="4" borderId="39" xfId="0" applyFont="1" applyFill="1" applyBorder="1" applyAlignment="1" applyProtection="1">
      <alignment horizontal="center" vertical="top"/>
      <protection/>
    </xf>
    <xf numFmtId="0" fontId="7" fillId="23" borderId="0" xfId="0" applyFont="1" applyFill="1" applyBorder="1" applyAlignment="1" applyProtection="1">
      <alignment horizontal="center" vertical="top"/>
      <protection/>
    </xf>
    <xf numFmtId="0" fontId="7" fillId="23" borderId="0" xfId="0" applyFont="1" applyFill="1" applyBorder="1" applyAlignment="1" applyProtection="1">
      <alignment horizontal="right" vertical="top"/>
      <protection/>
    </xf>
    <xf numFmtId="0" fontId="7" fillId="4" borderId="28" xfId="0" applyFont="1" applyFill="1" applyBorder="1" applyAlignment="1" applyProtection="1">
      <alignment vertical="top"/>
      <protection/>
    </xf>
    <xf numFmtId="0" fontId="15" fillId="4" borderId="28" xfId="0" applyFont="1" applyFill="1" applyBorder="1" applyAlignment="1" applyProtection="1">
      <alignment vertical="top"/>
      <protection/>
    </xf>
    <xf numFmtId="0" fontId="17" fillId="4" borderId="28" xfId="0" applyFont="1" applyFill="1" applyBorder="1" applyAlignment="1" applyProtection="1">
      <alignment vertical="top"/>
      <protection/>
    </xf>
    <xf numFmtId="0" fontId="17" fillId="4" borderId="28" xfId="0" applyFont="1" applyFill="1" applyBorder="1" applyAlignment="1" applyProtection="1">
      <alignment horizontal="left" vertical="top"/>
      <protection/>
    </xf>
    <xf numFmtId="0" fontId="13" fillId="23" borderId="28" xfId="0" applyFont="1" applyFill="1" applyBorder="1" applyAlignment="1" applyProtection="1">
      <alignment vertical="top"/>
      <protection/>
    </xf>
    <xf numFmtId="0" fontId="14" fillId="23" borderId="28" xfId="64" applyFont="1" applyFill="1" applyBorder="1" applyAlignment="1" applyProtection="1">
      <alignment horizontal="right" vertical="top"/>
      <protection/>
    </xf>
    <xf numFmtId="0" fontId="14" fillId="23" borderId="28" xfId="64" applyFont="1" applyFill="1" applyBorder="1" applyAlignment="1" applyProtection="1">
      <alignment horizontal="left" vertical="top"/>
      <protection/>
    </xf>
    <xf numFmtId="0" fontId="13" fillId="23" borderId="28" xfId="64" applyFont="1" applyFill="1" applyBorder="1" applyAlignment="1" applyProtection="1">
      <alignment horizontal="right" vertical="top"/>
      <protection/>
    </xf>
    <xf numFmtId="0" fontId="4" fillId="23" borderId="28" xfId="0" applyFont="1" applyFill="1" applyBorder="1" applyAlignment="1" applyProtection="1">
      <alignment vertical="top"/>
      <protection/>
    </xf>
    <xf numFmtId="0" fontId="2" fillId="23" borderId="28" xfId="64" applyFont="1" applyFill="1" applyBorder="1" applyAlignment="1" applyProtection="1">
      <alignment horizontal="left" vertical="top"/>
      <protection/>
    </xf>
    <xf numFmtId="0" fontId="31" fillId="23" borderId="28" xfId="64" applyFont="1" applyFill="1" applyBorder="1" applyAlignment="1" applyProtection="1">
      <alignment horizontal="right" vertical="top"/>
      <protection/>
    </xf>
    <xf numFmtId="0" fontId="7" fillId="4" borderId="28" xfId="0" applyFont="1" applyFill="1" applyBorder="1" applyAlignment="1" applyProtection="1">
      <alignment horizontal="left" vertical="top"/>
      <protection/>
    </xf>
    <xf numFmtId="0" fontId="3" fillId="4" borderId="51" xfId="0" applyFont="1" applyFill="1" applyBorder="1" applyAlignment="1" applyProtection="1">
      <alignment horizontal="left" vertical="top"/>
      <protection/>
    </xf>
    <xf numFmtId="0" fontId="32" fillId="4" borderId="26" xfId="0" applyFont="1" applyFill="1" applyBorder="1" applyAlignment="1" applyProtection="1">
      <alignment vertical="top"/>
      <protection/>
    </xf>
    <xf numFmtId="0" fontId="17" fillId="4" borderId="27" xfId="0" applyFont="1" applyFill="1" applyBorder="1" applyAlignment="1" applyProtection="1">
      <alignment horizontal="left" vertical="top"/>
      <protection/>
    </xf>
    <xf numFmtId="0" fontId="31" fillId="23" borderId="26" xfId="0" applyFont="1" applyFill="1" applyBorder="1" applyAlignment="1" applyProtection="1">
      <alignment vertical="top"/>
      <protection/>
    </xf>
    <xf numFmtId="0" fontId="14" fillId="23" borderId="27" xfId="64" applyFont="1" applyFill="1" applyBorder="1" applyAlignment="1" applyProtection="1">
      <alignment horizontal="left" vertical="top"/>
      <protection/>
    </xf>
    <xf numFmtId="0" fontId="2" fillId="23" borderId="27" xfId="64" applyFont="1" applyFill="1" applyBorder="1" applyAlignment="1" applyProtection="1">
      <alignment horizontal="left" vertical="top"/>
      <protection/>
    </xf>
    <xf numFmtId="0" fontId="31" fillId="23" borderId="26" xfId="64" applyFont="1" applyFill="1" applyBorder="1" applyAlignment="1" applyProtection="1">
      <alignment horizontal="right" vertical="top"/>
      <protection/>
    </xf>
    <xf numFmtId="0" fontId="7" fillId="4" borderId="27" xfId="0" applyFont="1" applyFill="1" applyBorder="1" applyAlignment="1" applyProtection="1">
      <alignment horizontal="left" vertical="top"/>
      <protection/>
    </xf>
    <xf numFmtId="0" fontId="32" fillId="4" borderId="66" xfId="0" applyFont="1" applyFill="1" applyBorder="1" applyAlignment="1" applyProtection="1">
      <alignment vertical="top"/>
      <protection/>
    </xf>
    <xf numFmtId="0" fontId="7" fillId="4" borderId="67" xfId="0" applyFont="1" applyFill="1" applyBorder="1" applyAlignment="1" applyProtection="1">
      <alignment vertical="top"/>
      <protection/>
    </xf>
    <xf numFmtId="0" fontId="7" fillId="4" borderId="67" xfId="0" applyFont="1" applyFill="1" applyBorder="1" applyAlignment="1" applyProtection="1">
      <alignment horizontal="left" vertical="top"/>
      <protection/>
    </xf>
    <xf numFmtId="0" fontId="7" fillId="4" borderId="68" xfId="0" applyFont="1" applyFill="1" applyBorder="1" applyAlignment="1" applyProtection="1">
      <alignment horizontal="left" vertical="top"/>
      <protection/>
    </xf>
    <xf numFmtId="0" fontId="25" fillId="0" borderId="63" xfId="0" applyNumberFormat="1" applyFont="1" applyFill="1" applyBorder="1" applyAlignment="1" applyProtection="1">
      <alignment horizontal="right"/>
      <protection/>
    </xf>
    <xf numFmtId="0" fontId="29" fillId="4" borderId="36" xfId="0" applyFont="1" applyFill="1" applyBorder="1" applyAlignment="1" applyProtection="1">
      <alignment horizontal="center" vertical="top"/>
      <protection/>
    </xf>
    <xf numFmtId="0" fontId="7" fillId="23" borderId="37" xfId="0" applyFont="1" applyFill="1" applyBorder="1" applyAlignment="1" applyProtection="1">
      <alignment vertical="top"/>
      <protection/>
    </xf>
    <xf numFmtId="165" fontId="12" fillId="24" borderId="12" xfId="0" applyNumberFormat="1" applyFont="1" applyFill="1" applyBorder="1" applyAlignment="1" applyProtection="1">
      <alignment/>
      <protection/>
    </xf>
    <xf numFmtId="165" fontId="12" fillId="24" borderId="11" xfId="0" applyNumberFormat="1" applyFont="1" applyFill="1" applyBorder="1" applyAlignment="1" applyProtection="1">
      <alignment/>
      <protection/>
    </xf>
    <xf numFmtId="165" fontId="12" fillId="24" borderId="14" xfId="0" applyNumberFormat="1" applyFont="1" applyFill="1" applyBorder="1" applyAlignment="1" applyProtection="1">
      <alignment/>
      <protection/>
    </xf>
    <xf numFmtId="165" fontId="12" fillId="24" borderId="16" xfId="0" applyNumberFormat="1" applyFont="1" applyFill="1" applyBorder="1" applyAlignment="1" applyProtection="1">
      <alignment/>
      <protection/>
    </xf>
    <xf numFmtId="0" fontId="10" fillId="24" borderId="52" xfId="0" applyFont="1" applyFill="1" applyBorder="1" applyAlignment="1" applyProtection="1">
      <alignment/>
      <protection/>
    </xf>
    <xf numFmtId="165" fontId="12" fillId="24" borderId="46" xfId="0" applyNumberFormat="1" applyFont="1" applyFill="1" applyBorder="1" applyAlignment="1" applyProtection="1">
      <alignment/>
      <protection/>
    </xf>
    <xf numFmtId="165" fontId="12" fillId="24" borderId="47" xfId="0" applyNumberFormat="1" applyFont="1" applyFill="1" applyBorder="1" applyAlignment="1" applyProtection="1">
      <alignment/>
      <protection/>
    </xf>
    <xf numFmtId="165" fontId="12" fillId="24" borderId="48" xfId="0" applyNumberFormat="1" applyFont="1" applyFill="1" applyBorder="1" applyAlignment="1" applyProtection="1">
      <alignment/>
      <protection/>
    </xf>
    <xf numFmtId="165" fontId="12" fillId="24" borderId="61" xfId="0" applyNumberFormat="1" applyFont="1" applyFill="1" applyBorder="1" applyAlignment="1" applyProtection="1">
      <alignment/>
      <protection/>
    </xf>
    <xf numFmtId="0" fontId="18" fillId="23" borderId="29" xfId="64" applyFont="1" applyFill="1" applyBorder="1" applyAlignment="1" applyProtection="1">
      <alignment horizontal="center" vertical="top"/>
      <protection/>
    </xf>
    <xf numFmtId="0" fontId="38" fillId="4" borderId="69" xfId="0" applyFont="1" applyFill="1" applyBorder="1" applyAlignment="1" applyProtection="1">
      <alignment horizontal="center" vertical="top"/>
      <protection locked="0"/>
    </xf>
    <xf numFmtId="0" fontId="38" fillId="4" borderId="41" xfId="0" applyFont="1" applyFill="1" applyBorder="1" applyAlignment="1" applyProtection="1">
      <alignment horizontal="right" vertical="top" wrapText="1"/>
      <protection locked="0"/>
    </xf>
    <xf numFmtId="0" fontId="38" fillId="4" borderId="69" xfId="0" applyFont="1" applyFill="1" applyBorder="1" applyAlignment="1" applyProtection="1">
      <alignment horizontal="center" vertical="top" wrapText="1"/>
      <protection locked="0"/>
    </xf>
    <xf numFmtId="0" fontId="38" fillId="4" borderId="14" xfId="0" applyFont="1" applyFill="1" applyBorder="1" applyAlignment="1" applyProtection="1">
      <alignment horizontal="center" vertical="top"/>
      <protection locked="0"/>
    </xf>
    <xf numFmtId="0" fontId="38" fillId="4" borderId="26" xfId="0" applyFont="1" applyFill="1" applyBorder="1" applyAlignment="1" applyProtection="1">
      <alignment horizontal="right" vertical="top" wrapText="1"/>
      <protection locked="0"/>
    </xf>
    <xf numFmtId="0" fontId="0" fillId="0" borderId="28" xfId="0" applyBorder="1" applyAlignment="1" applyProtection="1">
      <alignment vertical="top"/>
      <protection locked="0"/>
    </xf>
    <xf numFmtId="0" fontId="8" fillId="0" borderId="27" xfId="0" applyFont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24" borderId="70" xfId="0" applyFont="1" applyFill="1" applyBorder="1" applyAlignment="1" applyProtection="1">
      <alignment horizontal="center" vertical="top"/>
      <protection locked="0"/>
    </xf>
    <xf numFmtId="0" fontId="8" fillId="24" borderId="58" xfId="0" applyFont="1" applyFill="1" applyBorder="1" applyAlignment="1" applyProtection="1">
      <alignment horizontal="center" vertical="top" wrapText="1"/>
      <protection locked="0"/>
    </xf>
    <xf numFmtId="0" fontId="8" fillId="24" borderId="57" xfId="0" applyFont="1" applyFill="1" applyBorder="1" applyAlignment="1" applyProtection="1">
      <alignment horizontal="center" vertical="top" wrapText="1"/>
      <protection locked="0"/>
    </xf>
    <xf numFmtId="0" fontId="8" fillId="24" borderId="49" xfId="0" applyFont="1" applyFill="1" applyBorder="1" applyAlignment="1" applyProtection="1">
      <alignment horizontal="center" vertical="top" wrapText="1"/>
      <protection locked="0"/>
    </xf>
    <xf numFmtId="0" fontId="38" fillId="4" borderId="41" xfId="0" applyFont="1" applyFill="1" applyBorder="1" applyAlignment="1" applyProtection="1">
      <alignment horizontal="right" vertical="top"/>
      <protection locked="0"/>
    </xf>
    <xf numFmtId="0" fontId="38" fillId="4" borderId="26" xfId="0" applyFont="1" applyFill="1" applyBorder="1" applyAlignment="1" applyProtection="1">
      <alignment horizontal="right" vertical="top"/>
      <protection locked="0"/>
    </xf>
    <xf numFmtId="0" fontId="38" fillId="4" borderId="32" xfId="0" applyFont="1" applyFill="1" applyBorder="1" applyAlignment="1" applyProtection="1">
      <alignment horizontal="right" vertical="top"/>
      <protection locked="0"/>
    </xf>
    <xf numFmtId="0" fontId="38" fillId="4" borderId="71" xfId="0" applyFont="1" applyFill="1" applyBorder="1" applyAlignment="1" applyProtection="1">
      <alignment horizontal="center" vertical="top"/>
      <protection locked="0"/>
    </xf>
    <xf numFmtId="0" fontId="38" fillId="4" borderId="32" xfId="0" applyFont="1" applyFill="1" applyBorder="1" applyAlignment="1" applyProtection="1">
      <alignment horizontal="right" vertical="top" wrapText="1"/>
      <protection locked="0"/>
    </xf>
    <xf numFmtId="0" fontId="38" fillId="4" borderId="71" xfId="0" applyFont="1" applyFill="1" applyBorder="1" applyAlignment="1" applyProtection="1">
      <alignment horizontal="center" vertical="top" wrapText="1"/>
      <protection locked="0"/>
    </xf>
    <xf numFmtId="0" fontId="8" fillId="0" borderId="50" xfId="0" applyFont="1" applyBorder="1" applyAlignment="1" applyProtection="1">
      <alignment horizontal="center" vertical="top" wrapText="1"/>
      <protection locked="0"/>
    </xf>
    <xf numFmtId="0" fontId="8" fillId="0" borderId="43" xfId="0" applyFont="1" applyBorder="1" applyAlignment="1" applyProtection="1">
      <alignment horizontal="center" vertical="top" wrapText="1"/>
      <protection locked="0"/>
    </xf>
    <xf numFmtId="0" fontId="4" fillId="20" borderId="40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center" vertical="top"/>
      <protection/>
    </xf>
    <xf numFmtId="0" fontId="43" fillId="0" borderId="0" xfId="0" applyFont="1" applyAlignment="1">
      <alignment/>
    </xf>
    <xf numFmtId="0" fontId="3" fillId="0" borderId="0" xfId="59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2" fillId="24" borderId="33" xfId="59" applyNumberFormat="1" applyFont="1" applyFill="1" applyBorder="1" applyAlignment="1" applyProtection="1">
      <alignment horizontal="left" vertical="top"/>
      <protection/>
    </xf>
    <xf numFmtId="49" fontId="4" fillId="24" borderId="0" xfId="59" applyNumberFormat="1" applyFont="1" applyFill="1" applyBorder="1" applyAlignment="1" applyProtection="1">
      <alignment horizontal="left" vertical="top"/>
      <protection/>
    </xf>
    <xf numFmtId="49" fontId="4" fillId="24" borderId="0" xfId="59" applyNumberFormat="1" applyFont="1" applyFill="1" applyBorder="1" applyAlignment="1" applyProtection="1" quotePrefix="1">
      <alignment horizontal="center" vertical="top"/>
      <protection/>
    </xf>
    <xf numFmtId="49" fontId="7" fillId="24" borderId="11" xfId="59" applyNumberFormat="1" applyFont="1" applyFill="1" applyBorder="1" applyAlignment="1" applyProtection="1">
      <alignment horizontal="center" vertical="center"/>
      <protection/>
    </xf>
    <xf numFmtId="49" fontId="7" fillId="24" borderId="47" xfId="59" applyNumberFormat="1" applyFont="1" applyFill="1" applyBorder="1" applyAlignment="1" applyProtection="1">
      <alignment horizontal="center" vertical="top"/>
      <protection/>
    </xf>
    <xf numFmtId="49" fontId="4" fillId="20" borderId="40" xfId="0" applyNumberFormat="1" applyFont="1" applyFill="1" applyBorder="1" applyAlignment="1" applyProtection="1">
      <alignment horizontal="center" vertical="top"/>
      <protection/>
    </xf>
    <xf numFmtId="49" fontId="7" fillId="20" borderId="38" xfId="0" applyNumberFormat="1" applyFont="1" applyFill="1" applyBorder="1" applyAlignment="1" applyProtection="1">
      <alignment horizontal="center" vertical="top"/>
      <protection/>
    </xf>
    <xf numFmtId="49" fontId="7" fillId="20" borderId="40" xfId="0" applyNumberFormat="1" applyFont="1" applyFill="1" applyBorder="1" applyAlignment="1" applyProtection="1">
      <alignment horizontal="center" vertical="top"/>
      <protection/>
    </xf>
    <xf numFmtId="49" fontId="7" fillId="20" borderId="36" xfId="0" applyNumberFormat="1" applyFont="1" applyFill="1" applyBorder="1" applyAlignment="1" applyProtection="1">
      <alignment horizontal="center" vertical="top"/>
      <protection/>
    </xf>
    <xf numFmtId="0" fontId="0" fillId="20" borderId="41" xfId="0" applyFill="1" applyBorder="1" applyAlignment="1">
      <alignment/>
    </xf>
    <xf numFmtId="0" fontId="0" fillId="20" borderId="33" xfId="0" applyFill="1" applyBorder="1" applyAlignment="1">
      <alignment/>
    </xf>
    <xf numFmtId="0" fontId="0" fillId="20" borderId="42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51" xfId="0" applyFill="1" applyBorder="1" applyAlignment="1">
      <alignment/>
    </xf>
    <xf numFmtId="0" fontId="0" fillId="20" borderId="25" xfId="0" applyFill="1" applyBorder="1" applyAlignment="1">
      <alignment/>
    </xf>
    <xf numFmtId="49" fontId="4" fillId="24" borderId="12" xfId="59" applyNumberFormat="1" applyFont="1" applyFill="1" applyBorder="1" applyAlignment="1" applyProtection="1">
      <alignment horizontal="center" vertical="top"/>
      <protection/>
    </xf>
    <xf numFmtId="49" fontId="4" fillId="24" borderId="11" xfId="59" applyNumberFormat="1" applyFont="1" applyFill="1" applyBorder="1" applyAlignment="1" applyProtection="1">
      <alignment horizontal="center" vertical="top"/>
      <protection/>
    </xf>
    <xf numFmtId="49" fontId="4" fillId="24" borderId="14" xfId="59" applyNumberFormat="1" applyFont="1" applyFill="1" applyBorder="1" applyAlignment="1" applyProtection="1">
      <alignment horizontal="center" vertical="top"/>
      <protection/>
    </xf>
    <xf numFmtId="49" fontId="7" fillId="24" borderId="16" xfId="59" applyNumberFormat="1" applyFont="1" applyFill="1" applyBorder="1" applyAlignment="1" applyProtection="1">
      <alignment horizontal="center" vertical="top"/>
      <protection/>
    </xf>
    <xf numFmtId="49" fontId="7" fillId="24" borderId="14" xfId="59" applyNumberFormat="1" applyFont="1" applyFill="1" applyBorder="1" applyAlignment="1" applyProtection="1">
      <alignment horizontal="center" vertical="top"/>
      <protection/>
    </xf>
    <xf numFmtId="49" fontId="7" fillId="24" borderId="12" xfId="59" applyNumberFormat="1" applyFont="1" applyFill="1" applyBorder="1" applyAlignment="1" applyProtection="1">
      <alignment horizontal="center" vertical="top"/>
      <protection/>
    </xf>
    <xf numFmtId="49" fontId="7" fillId="24" borderId="11" xfId="59" applyNumberFormat="1" applyFont="1" applyFill="1" applyBorder="1" applyAlignment="1" applyProtection="1">
      <alignment horizontal="center" vertical="top"/>
      <protection/>
    </xf>
    <xf numFmtId="0" fontId="0" fillId="24" borderId="59" xfId="0" applyFill="1" applyBorder="1" applyAlignment="1">
      <alignment/>
    </xf>
    <xf numFmtId="0" fontId="0" fillId="24" borderId="60" xfId="0" applyFill="1" applyBorder="1" applyAlignment="1">
      <alignment/>
    </xf>
    <xf numFmtId="0" fontId="0" fillId="24" borderId="62" xfId="0" applyFill="1" applyBorder="1" applyAlignment="1">
      <alignment/>
    </xf>
    <xf numFmtId="0" fontId="0" fillId="24" borderId="5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9" xfId="0" applyFill="1" applyBorder="1" applyAlignment="1">
      <alignment/>
    </xf>
    <xf numFmtId="49" fontId="2" fillId="23" borderId="12" xfId="64" applyNumberFormat="1" applyFont="1" applyFill="1" applyBorder="1" applyAlignment="1" applyProtection="1">
      <alignment horizontal="center" vertical="top"/>
      <protection/>
    </xf>
    <xf numFmtId="49" fontId="2" fillId="23" borderId="11" xfId="59" applyNumberFormat="1" applyFont="1" applyFill="1" applyBorder="1" applyAlignment="1" applyProtection="1">
      <alignment horizontal="left" vertical="top"/>
      <protection/>
    </xf>
    <xf numFmtId="49" fontId="3" fillId="23" borderId="14" xfId="0" applyNumberFormat="1" applyFont="1" applyFill="1" applyBorder="1" applyAlignment="1" applyProtection="1">
      <alignment/>
      <protection/>
    </xf>
    <xf numFmtId="49" fontId="7" fillId="23" borderId="16" xfId="59" applyNumberFormat="1" applyFont="1" applyFill="1" applyBorder="1" applyAlignment="1" applyProtection="1">
      <alignment horizontal="center" vertical="top"/>
      <protection/>
    </xf>
    <xf numFmtId="49" fontId="3" fillId="23" borderId="14" xfId="64" applyNumberFormat="1" applyFont="1" applyFill="1" applyBorder="1" applyAlignment="1" applyProtection="1">
      <alignment horizontal="center" vertical="top"/>
      <protection/>
    </xf>
    <xf numFmtId="49" fontId="3" fillId="23" borderId="12" xfId="59" applyNumberFormat="1" applyFont="1" applyFill="1" applyBorder="1" applyAlignment="1" applyProtection="1">
      <alignment horizontal="right" vertical="top" wrapText="1"/>
      <protection/>
    </xf>
    <xf numFmtId="49" fontId="3" fillId="23" borderId="11" xfId="59" applyNumberFormat="1" applyFont="1" applyFill="1" applyBorder="1" applyAlignment="1" applyProtection="1">
      <alignment horizontal="right" vertical="top" wrapText="1"/>
      <protection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3" fillId="23" borderId="11" xfId="0" applyNumberFormat="1" applyFont="1" applyFill="1" applyBorder="1" applyAlignment="1" applyProtection="1">
      <alignment vertical="top"/>
      <protection/>
    </xf>
    <xf numFmtId="49" fontId="2" fillId="24" borderId="12" xfId="64" applyNumberFormat="1" applyFont="1" applyFill="1" applyBorder="1" applyAlignment="1" applyProtection="1">
      <alignment horizontal="center" vertical="top"/>
      <protection/>
    </xf>
    <xf numFmtId="49" fontId="4" fillId="20" borderId="12" xfId="0" applyNumberFormat="1" applyFont="1" applyFill="1" applyBorder="1" applyAlignment="1" applyProtection="1">
      <alignment horizontal="left" vertical="top"/>
      <protection/>
    </xf>
    <xf numFmtId="49" fontId="4" fillId="20" borderId="11" xfId="0" applyNumberFormat="1" applyFont="1" applyFill="1" applyBorder="1" applyAlignment="1" applyProtection="1">
      <alignment horizontal="center" vertical="top"/>
      <protection/>
    </xf>
    <xf numFmtId="49" fontId="4" fillId="20" borderId="11" xfId="0" applyNumberFormat="1" applyFont="1" applyFill="1" applyBorder="1" applyAlignment="1" applyProtection="1">
      <alignment horizontal="left" vertical="top"/>
      <protection/>
    </xf>
    <xf numFmtId="49" fontId="4" fillId="20" borderId="14" xfId="0" applyNumberFormat="1" applyFont="1" applyFill="1" applyBorder="1" applyAlignment="1" applyProtection="1">
      <alignment horizontal="center" vertical="top"/>
      <protection/>
    </xf>
    <xf numFmtId="49" fontId="7" fillId="20" borderId="16" xfId="0" applyNumberFormat="1" applyFont="1" applyFill="1" applyBorder="1" applyAlignment="1" applyProtection="1">
      <alignment horizontal="center" vertical="top"/>
      <protection/>
    </xf>
    <xf numFmtId="49" fontId="7" fillId="20" borderId="14" xfId="0" applyNumberFormat="1" applyFont="1" applyFill="1" applyBorder="1" applyAlignment="1" applyProtection="1">
      <alignment horizontal="center" vertical="top"/>
      <protection/>
    </xf>
    <xf numFmtId="49" fontId="7" fillId="20" borderId="12" xfId="0" applyNumberFormat="1" applyFont="1" applyFill="1" applyBorder="1" applyAlignment="1" applyProtection="1">
      <alignment horizontal="center" vertical="top"/>
      <protection/>
    </xf>
    <xf numFmtId="49" fontId="7" fillId="20" borderId="11" xfId="0" applyNumberFormat="1" applyFont="1" applyFill="1" applyBorder="1" applyAlignment="1" applyProtection="1">
      <alignment horizontal="center" vertical="top"/>
      <protection/>
    </xf>
    <xf numFmtId="49" fontId="2" fillId="23" borderId="11" xfId="59" applyNumberFormat="1" applyFont="1" applyFill="1" applyBorder="1" applyAlignment="1" applyProtection="1">
      <alignment vertical="top"/>
      <protection/>
    </xf>
    <xf numFmtId="49" fontId="3" fillId="23" borderId="11" xfId="0" applyNumberFormat="1" applyFont="1" applyFill="1" applyBorder="1" applyAlignment="1" applyProtection="1">
      <alignment/>
      <protection/>
    </xf>
    <xf numFmtId="49" fontId="3" fillId="23" borderId="11" xfId="59" applyNumberFormat="1" applyFont="1" applyFill="1" applyBorder="1" applyAlignment="1" applyProtection="1">
      <alignment horizontal="center" vertical="top" wrapText="1"/>
      <protection/>
    </xf>
    <xf numFmtId="49" fontId="3" fillId="23" borderId="12" xfId="59" applyNumberFormat="1" applyFont="1" applyFill="1" applyBorder="1" applyAlignment="1" applyProtection="1">
      <alignment horizontal="center" vertical="top" wrapText="1"/>
      <protection/>
    </xf>
    <xf numFmtId="49" fontId="2" fillId="23" borderId="15" xfId="64" applyNumberFormat="1" applyFont="1" applyFill="1" applyBorder="1" applyAlignment="1" applyProtection="1">
      <alignment horizontal="center" vertical="top"/>
      <protection/>
    </xf>
    <xf numFmtId="49" fontId="2" fillId="23" borderId="13" xfId="59" applyNumberFormat="1" applyFont="1" applyFill="1" applyBorder="1" applyAlignment="1" applyProtection="1">
      <alignment vertical="top"/>
      <protection/>
    </xf>
    <xf numFmtId="49" fontId="3" fillId="23" borderId="44" xfId="0" applyNumberFormat="1" applyFont="1" applyFill="1" applyBorder="1" applyAlignment="1" applyProtection="1">
      <alignment/>
      <protection/>
    </xf>
    <xf numFmtId="49" fontId="7" fillId="23" borderId="39" xfId="59" applyNumberFormat="1" applyFont="1" applyFill="1" applyBorder="1" applyAlignment="1" applyProtection="1">
      <alignment horizontal="center" vertical="top"/>
      <protection/>
    </xf>
    <xf numFmtId="49" fontId="3" fillId="23" borderId="44" xfId="64" applyNumberFormat="1" applyFont="1" applyFill="1" applyBorder="1" applyAlignment="1" applyProtection="1">
      <alignment horizontal="center" vertical="top"/>
      <protection/>
    </xf>
    <xf numFmtId="49" fontId="3" fillId="23" borderId="15" xfId="59" applyNumberFormat="1" applyFont="1" applyFill="1" applyBorder="1" applyAlignment="1" applyProtection="1">
      <alignment horizontal="right" vertical="top" wrapText="1"/>
      <protection/>
    </xf>
    <xf numFmtId="49" fontId="3" fillId="23" borderId="13" xfId="59" applyNumberFormat="1" applyFont="1" applyFill="1" applyBorder="1" applyAlignment="1" applyProtection="1">
      <alignment horizontal="right" vertical="top" wrapText="1"/>
      <protection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22" fillId="0" borderId="0" xfId="0" applyNumberFormat="1" applyFont="1" applyAlignment="1" applyProtection="1">
      <alignment horizontal="center" vertical="top"/>
      <protection locked="0"/>
    </xf>
    <xf numFmtId="49" fontId="22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7" borderId="0" xfId="0" applyFill="1" applyAlignment="1">
      <alignment/>
    </xf>
    <xf numFmtId="49" fontId="4" fillId="21" borderId="36" xfId="0" applyNumberFormat="1" applyFont="1" applyFill="1" applyBorder="1" applyAlignment="1" applyProtection="1">
      <alignment horizontal="left" vertical="top"/>
      <protection/>
    </xf>
    <xf numFmtId="0" fontId="44" fillId="0" borderId="0" xfId="0" applyFont="1" applyAlignment="1">
      <alignment vertical="justify" wrapText="1"/>
    </xf>
    <xf numFmtId="0" fontId="44" fillId="0" borderId="50" xfId="0" applyFont="1" applyBorder="1" applyAlignment="1">
      <alignment vertical="justify" wrapText="1"/>
    </xf>
    <xf numFmtId="0" fontId="16" fillId="0" borderId="12" xfId="59" applyNumberFormat="1" applyFont="1" applyFill="1" applyBorder="1" applyAlignment="1" applyProtection="1">
      <alignment vertical="top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right" vertical="top"/>
      <protection locked="0"/>
    </xf>
    <xf numFmtId="49" fontId="10" fillId="0" borderId="12" xfId="59" applyFont="1" applyFill="1" applyBorder="1" applyAlignment="1" applyProtection="1">
      <alignment vertical="top"/>
      <protection locked="0"/>
    </xf>
    <xf numFmtId="0" fontId="2" fillId="0" borderId="12" xfId="64" applyFont="1" applyFill="1" applyBorder="1" applyAlignment="1" applyProtection="1">
      <alignment horizontal="left" vertical="top"/>
      <protection locked="0"/>
    </xf>
    <xf numFmtId="1" fontId="2" fillId="0" borderId="11" xfId="64" applyNumberFormat="1" applyFont="1" applyFill="1" applyBorder="1" applyAlignment="1" applyProtection="1">
      <alignment horizontal="left" vertical="top"/>
      <protection locked="0"/>
    </xf>
    <xf numFmtId="0" fontId="10" fillId="0" borderId="53" xfId="0" applyFont="1" applyFill="1" applyBorder="1" applyAlignment="1" applyProtection="1">
      <alignment horizontal="left"/>
      <protection locked="0"/>
    </xf>
    <xf numFmtId="0" fontId="7" fillId="20" borderId="54" xfId="0" applyNumberFormat="1" applyFont="1" applyFill="1" applyBorder="1" applyAlignment="1" applyProtection="1">
      <alignment horizontal="center" vertical="top"/>
      <protection/>
    </xf>
    <xf numFmtId="0" fontId="7" fillId="24" borderId="29" xfId="59" applyNumberFormat="1" applyFont="1" applyFill="1" applyBorder="1" applyAlignment="1" applyProtection="1">
      <alignment horizontal="center" vertical="top"/>
      <protection/>
    </xf>
    <xf numFmtId="0" fontId="3" fillId="23" borderId="29" xfId="64" applyFont="1" applyFill="1" applyBorder="1" applyAlignment="1" applyProtection="1">
      <alignment horizontal="center" vertical="top"/>
      <protection/>
    </xf>
    <xf numFmtId="0" fontId="7" fillId="20" borderId="29" xfId="0" applyNumberFormat="1" applyFont="1" applyFill="1" applyBorder="1" applyAlignment="1" applyProtection="1">
      <alignment horizontal="center" vertical="top"/>
      <protection/>
    </xf>
    <xf numFmtId="0" fontId="3" fillId="23" borderId="55" xfId="64" applyFont="1" applyFill="1" applyBorder="1" applyAlignment="1" applyProtection="1">
      <alignment horizontal="center" vertical="top"/>
      <protection/>
    </xf>
    <xf numFmtId="0" fontId="3" fillId="23" borderId="16" xfId="59" applyNumberFormat="1" applyFont="1" applyFill="1" applyBorder="1" applyAlignment="1" applyProtection="1">
      <alignment horizontal="center" vertical="top" wrapText="1"/>
      <protection/>
    </xf>
    <xf numFmtId="0" fontId="3" fillId="23" borderId="39" xfId="59" applyNumberFormat="1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left" vertical="top"/>
      <protection/>
    </xf>
    <xf numFmtId="0" fontId="18" fillId="0" borderId="35" xfId="0" applyFont="1" applyBorder="1" applyAlignment="1" applyProtection="1">
      <alignment horizontal="left" vertical="top"/>
      <protection/>
    </xf>
    <xf numFmtId="0" fontId="31" fillId="23" borderId="11" xfId="64" applyFont="1" applyFill="1" applyBorder="1" applyAlignment="1" applyProtection="1">
      <alignment vertical="top"/>
      <protection/>
    </xf>
    <xf numFmtId="0" fontId="7" fillId="4" borderId="32" xfId="0" applyFont="1" applyFill="1" applyBorder="1" applyAlignment="1" applyProtection="1">
      <alignment horizontal="center" vertical="top"/>
      <protection/>
    </xf>
    <xf numFmtId="0" fontId="15" fillId="4" borderId="55" xfId="0" applyFont="1" applyFill="1" applyBorder="1" applyAlignment="1" applyProtection="1">
      <alignment horizontal="center" vertical="top"/>
      <protection/>
    </xf>
    <xf numFmtId="49" fontId="25" fillId="24" borderId="72" xfId="0" applyNumberFormat="1" applyFont="1" applyFill="1" applyBorder="1" applyAlignment="1" applyProtection="1">
      <alignment horizontal="right"/>
      <protection/>
    </xf>
    <xf numFmtId="49" fontId="25" fillId="23" borderId="73" xfId="0" applyNumberFormat="1" applyFont="1" applyFill="1" applyBorder="1" applyAlignment="1" applyProtection="1">
      <alignment horizontal="right"/>
      <protection/>
    </xf>
    <xf numFmtId="0" fontId="11" fillId="0" borderId="74" xfId="0" applyFont="1" applyFill="1" applyBorder="1" applyAlignment="1" applyProtection="1">
      <alignment/>
      <protection locked="0"/>
    </xf>
    <xf numFmtId="0" fontId="47" fillId="23" borderId="11" xfId="64" applyFont="1" applyFill="1" applyBorder="1" applyAlignment="1" applyProtection="1">
      <alignment horizontal="center" vertical="top"/>
      <protection/>
    </xf>
    <xf numFmtId="49" fontId="16" fillId="23" borderId="15" xfId="0" applyNumberFormat="1" applyFont="1" applyFill="1" applyBorder="1" applyAlignment="1" applyProtection="1">
      <alignment horizontal="left"/>
      <protection/>
    </xf>
    <xf numFmtId="49" fontId="16" fillId="23" borderId="13" xfId="0" applyNumberFormat="1" applyFont="1" applyFill="1" applyBorder="1" applyAlignment="1" applyProtection="1">
      <alignment horizontal="left"/>
      <protection/>
    </xf>
    <xf numFmtId="49" fontId="16" fillId="23" borderId="12" xfId="0" applyNumberFormat="1" applyFont="1" applyFill="1" applyBorder="1" applyAlignment="1" applyProtection="1">
      <alignment horizontal="left"/>
      <protection/>
    </xf>
    <xf numFmtId="49" fontId="16" fillId="23" borderId="11" xfId="0" applyNumberFormat="1" applyFont="1" applyFill="1" applyBorder="1" applyAlignment="1" applyProtection="1">
      <alignment horizontal="left"/>
      <protection/>
    </xf>
    <xf numFmtId="49" fontId="16" fillId="23" borderId="36" xfId="0" applyNumberFormat="1" applyFont="1" applyFill="1" applyBorder="1" applyAlignment="1" applyProtection="1">
      <alignment horizontal="left"/>
      <protection/>
    </xf>
    <xf numFmtId="49" fontId="16" fillId="23" borderId="37" xfId="0" applyNumberFormat="1" applyFont="1" applyFill="1" applyBorder="1" applyAlignment="1" applyProtection="1">
      <alignment horizontal="left"/>
      <protection/>
    </xf>
    <xf numFmtId="49" fontId="16" fillId="23" borderId="29" xfId="0" applyNumberFormat="1" applyFont="1" applyFill="1" applyBorder="1" applyAlignment="1" applyProtection="1">
      <alignment horizontal="left"/>
      <protection/>
    </xf>
    <xf numFmtId="49" fontId="16" fillId="23" borderId="54" xfId="0" applyNumberFormat="1" applyFont="1" applyFill="1" applyBorder="1" applyAlignment="1" applyProtection="1">
      <alignment horizontal="left"/>
      <protection/>
    </xf>
    <xf numFmtId="49" fontId="16" fillId="23" borderId="55" xfId="0" applyNumberFormat="1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right" vertical="top"/>
      <protection locked="0"/>
    </xf>
    <xf numFmtId="0" fontId="25" fillId="0" borderId="11" xfId="59" applyNumberFormat="1" applyFont="1" applyFill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0" fontId="16" fillId="26" borderId="12" xfId="59" applyNumberFormat="1" applyFont="1" applyFill="1" applyBorder="1" applyAlignment="1" applyProtection="1">
      <alignment horizontal="left" vertical="top"/>
      <protection locked="0"/>
    </xf>
    <xf numFmtId="0" fontId="8" fillId="26" borderId="14" xfId="0" applyFont="1" applyFill="1" applyBorder="1" applyAlignment="1" applyProtection="1">
      <alignment/>
      <protection locked="0"/>
    </xf>
    <xf numFmtId="0" fontId="16" fillId="26" borderId="12" xfId="59" applyNumberFormat="1" applyFont="1" applyFill="1" applyBorder="1" applyAlignment="1" applyProtection="1">
      <alignment vertical="top"/>
      <protection locked="0"/>
    </xf>
    <xf numFmtId="0" fontId="10" fillId="26" borderId="12" xfId="0" applyFont="1" applyFill="1" applyBorder="1" applyAlignment="1" applyProtection="1">
      <alignment vertical="top"/>
      <protection locked="0"/>
    </xf>
    <xf numFmtId="0" fontId="8" fillId="26" borderId="14" xfId="0" applyFont="1" applyFill="1" applyBorder="1" applyAlignment="1" applyProtection="1">
      <alignment horizontal="right"/>
      <protection locked="0"/>
    </xf>
    <xf numFmtId="0" fontId="10" fillId="26" borderId="12" xfId="0" applyFont="1" applyFill="1" applyBorder="1" applyAlignment="1" applyProtection="1">
      <alignment/>
      <protection locked="0"/>
    </xf>
    <xf numFmtId="0" fontId="8" fillId="26" borderId="11" xfId="0" applyFont="1" applyFill="1" applyBorder="1" applyAlignment="1" applyProtection="1">
      <alignment horizontal="right"/>
      <protection locked="0"/>
    </xf>
    <xf numFmtId="0" fontId="10" fillId="26" borderId="12" xfId="0" applyFont="1" applyFill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vertical="top"/>
      <protection locked="0"/>
    </xf>
    <xf numFmtId="0" fontId="2" fillId="23" borderId="11" xfId="59" applyNumberFormat="1" applyFont="1" applyFill="1" applyBorder="1" applyAlignment="1" applyProtection="1">
      <alignment horizontal="left" vertical="top" wrapText="1"/>
      <protection/>
    </xf>
    <xf numFmtId="0" fontId="16" fillId="24" borderId="20" xfId="59" applyNumberFormat="1" applyFont="1" applyFill="1" applyBorder="1" applyAlignment="1" applyProtection="1" quotePrefix="1">
      <alignment horizontal="center" vertical="top"/>
      <protection/>
    </xf>
    <xf numFmtId="0" fontId="25" fillId="24" borderId="21" xfId="59" applyNumberFormat="1" applyFont="1" applyFill="1" applyBorder="1" applyAlignment="1" applyProtection="1">
      <alignment horizontal="center" vertical="top"/>
      <protection/>
    </xf>
    <xf numFmtId="0" fontId="25" fillId="24" borderId="52" xfId="59" applyNumberFormat="1" applyFont="1" applyFill="1" applyBorder="1" applyAlignment="1" applyProtection="1">
      <alignment horizontal="center" vertical="top" wrapText="1"/>
      <protection/>
    </xf>
    <xf numFmtId="0" fontId="15" fillId="24" borderId="15" xfId="0" applyFont="1" applyFill="1" applyBorder="1" applyAlignment="1" applyProtection="1">
      <alignment horizontal="center" vertical="top"/>
      <protection/>
    </xf>
    <xf numFmtId="0" fontId="2" fillId="0" borderId="12" xfId="64" applyFont="1" applyFill="1" applyBorder="1" applyAlignment="1" applyProtection="1">
      <alignment horizontal="center" vertical="top"/>
      <protection locked="0"/>
    </xf>
    <xf numFmtId="0" fontId="18" fillId="25" borderId="75" xfId="0" applyFont="1" applyFill="1" applyBorder="1" applyAlignment="1" applyProtection="1">
      <alignment horizontal="center" vertical="top"/>
      <protection/>
    </xf>
    <xf numFmtId="0" fontId="7" fillId="23" borderId="40" xfId="0" applyFont="1" applyFill="1" applyBorder="1" applyAlignment="1" applyProtection="1">
      <alignment vertical="top"/>
      <protection/>
    </xf>
    <xf numFmtId="0" fontId="3" fillId="4" borderId="27" xfId="0" applyFont="1" applyFill="1" applyBorder="1" applyAlignment="1" applyProtection="1">
      <alignment vertical="justify"/>
      <protection/>
    </xf>
    <xf numFmtId="0" fontId="11" fillId="23" borderId="68" xfId="0" applyFont="1" applyFill="1" applyBorder="1" applyAlignment="1" applyProtection="1">
      <alignment horizontal="center"/>
      <protection/>
    </xf>
    <xf numFmtId="0" fontId="11" fillId="23" borderId="54" xfId="0" applyFont="1" applyFill="1" applyBorder="1" applyAlignment="1" applyProtection="1">
      <alignment horizontal="center"/>
      <protection/>
    </xf>
    <xf numFmtId="0" fontId="11" fillId="23" borderId="51" xfId="0" applyFont="1" applyFill="1" applyBorder="1" applyAlignment="1" applyProtection="1">
      <alignment horizontal="center"/>
      <protection/>
    </xf>
    <xf numFmtId="0" fontId="11" fillId="23" borderId="25" xfId="0" applyFont="1" applyFill="1" applyBorder="1" applyAlignment="1" applyProtection="1">
      <alignment horizontal="center"/>
      <protection/>
    </xf>
    <xf numFmtId="0" fontId="11" fillId="23" borderId="41" xfId="0" applyFont="1" applyFill="1" applyBorder="1" applyAlignment="1" applyProtection="1">
      <alignment horizontal="center" vertical="center"/>
      <protection/>
    </xf>
    <xf numFmtId="0" fontId="11" fillId="23" borderId="33" xfId="0" applyFont="1" applyFill="1" applyBorder="1" applyAlignment="1" applyProtection="1">
      <alignment horizontal="center" vertical="center"/>
      <protection/>
    </xf>
    <xf numFmtId="0" fontId="11" fillId="23" borderId="76" xfId="0" applyFont="1" applyFill="1" applyBorder="1" applyAlignment="1" applyProtection="1">
      <alignment horizontal="center" vertical="center"/>
      <protection/>
    </xf>
    <xf numFmtId="0" fontId="11" fillId="23" borderId="32" xfId="0" applyFont="1" applyFill="1" applyBorder="1" applyAlignment="1" applyProtection="1">
      <alignment horizontal="center" vertical="center"/>
      <protection/>
    </xf>
    <xf numFmtId="0" fontId="11" fillId="23" borderId="67" xfId="0" applyFont="1" applyFill="1" applyBorder="1" applyAlignment="1" applyProtection="1">
      <alignment horizontal="center"/>
      <protection/>
    </xf>
    <xf numFmtId="0" fontId="11" fillId="23" borderId="55" xfId="0" applyFont="1" applyFill="1" applyBorder="1" applyAlignment="1" applyProtection="1">
      <alignment horizontal="center"/>
      <protection/>
    </xf>
    <xf numFmtId="1" fontId="11" fillId="23" borderId="11" xfId="0" applyNumberFormat="1" applyFont="1" applyFill="1" applyBorder="1" applyAlignment="1" applyProtection="1">
      <alignment horizontal="center" vertical="top"/>
      <protection/>
    </xf>
    <xf numFmtId="0" fontId="11" fillId="23" borderId="13" xfId="0" applyNumberFormat="1" applyFont="1" applyFill="1" applyBorder="1" applyAlignment="1" applyProtection="1">
      <alignment horizontal="center" vertical="top"/>
      <protection/>
    </xf>
    <xf numFmtId="0" fontId="11" fillId="6" borderId="11" xfId="0" applyFont="1" applyFill="1" applyBorder="1" applyAlignment="1" applyProtection="1">
      <alignment horizontal="center"/>
      <protection/>
    </xf>
    <xf numFmtId="0" fontId="25" fillId="24" borderId="49" xfId="59" applyNumberFormat="1" applyFont="1" applyFill="1" applyBorder="1" applyAlignment="1" applyProtection="1">
      <alignment horizontal="center" vertical="center"/>
      <protection/>
    </xf>
    <xf numFmtId="0" fontId="25" fillId="24" borderId="11" xfId="59" applyNumberFormat="1" applyFont="1" applyFill="1" applyBorder="1" applyAlignment="1" applyProtection="1">
      <alignment horizontal="center" vertical="center"/>
      <protection/>
    </xf>
    <xf numFmtId="0" fontId="11" fillId="24" borderId="77" xfId="0" applyFont="1" applyFill="1" applyBorder="1" applyAlignment="1" applyProtection="1">
      <alignment horizontal="center"/>
      <protection/>
    </xf>
    <xf numFmtId="0" fontId="11" fillId="24" borderId="50" xfId="0" applyFont="1" applyFill="1" applyBorder="1" applyAlignment="1" applyProtection="1">
      <alignment horizontal="center"/>
      <protection/>
    </xf>
    <xf numFmtId="0" fontId="11" fillId="24" borderId="43" xfId="0" applyFont="1" applyFill="1" applyBorder="1" applyAlignment="1" applyProtection="1">
      <alignment horizontal="center"/>
      <protection/>
    </xf>
    <xf numFmtId="0" fontId="11" fillId="23" borderId="49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0" fillId="23" borderId="11" xfId="0" applyFont="1" applyFill="1" applyBorder="1" applyAlignment="1" applyProtection="1">
      <alignment horizontal="center" vertical="top"/>
      <protection/>
    </xf>
    <xf numFmtId="0" fontId="10" fillId="23" borderId="14" xfId="0" applyFont="1" applyFill="1" applyBorder="1" applyAlignment="1" applyProtection="1">
      <alignment horizontal="center" vertical="top"/>
      <protection/>
    </xf>
    <xf numFmtId="0" fontId="11" fillId="23" borderId="11" xfId="0" applyFont="1" applyFill="1" applyBorder="1" applyAlignment="1" applyProtection="1">
      <alignment horizontal="center" vertical="top"/>
      <protection/>
    </xf>
    <xf numFmtId="0" fontId="11" fillId="23" borderId="12" xfId="0" applyFont="1" applyFill="1" applyBorder="1" applyAlignment="1" applyProtection="1">
      <alignment horizontal="center" vertical="center" wrapText="1"/>
      <protection/>
    </xf>
    <xf numFmtId="0" fontId="11" fillId="23" borderId="11" xfId="0" applyFont="1" applyFill="1" applyBorder="1" applyAlignment="1" applyProtection="1">
      <alignment horizontal="center" vertical="center" wrapText="1"/>
      <protection/>
    </xf>
    <xf numFmtId="0" fontId="11" fillId="24" borderId="32" xfId="0" applyFont="1" applyFill="1" applyBorder="1" applyAlignment="1" applyProtection="1">
      <alignment horizontal="center"/>
      <protection/>
    </xf>
    <xf numFmtId="0" fontId="11" fillId="24" borderId="78" xfId="0" applyFont="1" applyFill="1" applyBorder="1" applyAlignment="1" applyProtection="1">
      <alignment horizontal="center"/>
      <protection/>
    </xf>
    <xf numFmtId="0" fontId="11" fillId="23" borderId="37" xfId="0" applyNumberFormat="1" applyFont="1" applyFill="1" applyBorder="1" applyAlignment="1" applyProtection="1">
      <alignment horizontal="center" vertical="top"/>
      <protection/>
    </xf>
    <xf numFmtId="0" fontId="11" fillId="23" borderId="14" xfId="0" applyFont="1" applyFill="1" applyBorder="1" applyAlignment="1" applyProtection="1">
      <alignment horizontal="center" vertical="top"/>
      <protection/>
    </xf>
    <xf numFmtId="0" fontId="11" fillId="23" borderId="11" xfId="0" applyNumberFormat="1" applyFont="1" applyFill="1" applyBorder="1" applyAlignment="1" applyProtection="1">
      <alignment horizontal="center" vertical="top"/>
      <protection/>
    </xf>
    <xf numFmtId="0" fontId="11" fillId="23" borderId="50" xfId="0" applyFont="1" applyFill="1" applyBorder="1" applyAlignment="1" applyProtection="1">
      <alignment horizontal="center" vertical="center"/>
      <protection/>
    </xf>
    <xf numFmtId="0" fontId="11" fillId="23" borderId="78" xfId="0" applyFont="1" applyFill="1" applyBorder="1" applyAlignment="1" applyProtection="1">
      <alignment horizontal="center" vertical="center"/>
      <protection/>
    </xf>
    <xf numFmtId="0" fontId="11" fillId="23" borderId="24" xfId="0" applyFont="1" applyFill="1" applyBorder="1" applyAlignment="1" applyProtection="1">
      <alignment horizontal="center"/>
      <protection/>
    </xf>
    <xf numFmtId="0" fontId="11" fillId="23" borderId="66" xfId="0" applyFont="1" applyFill="1" applyBorder="1" applyAlignment="1" applyProtection="1">
      <alignment horizontal="center"/>
      <protection/>
    </xf>
    <xf numFmtId="0" fontId="11" fillId="23" borderId="24" xfId="0" applyFont="1" applyFill="1" applyBorder="1" applyAlignment="1" applyProtection="1">
      <alignment horizontal="center" vertical="center"/>
      <protection/>
    </xf>
    <xf numFmtId="0" fontId="11" fillId="23" borderId="51" xfId="0" applyFont="1" applyFill="1" applyBorder="1" applyAlignment="1" applyProtection="1">
      <alignment horizontal="center" vertical="center"/>
      <protection/>
    </xf>
    <xf numFmtId="0" fontId="11" fillId="23" borderId="38" xfId="0" applyFont="1" applyFill="1" applyBorder="1" applyAlignment="1" applyProtection="1">
      <alignment horizontal="center" vertical="center"/>
      <protection/>
    </xf>
    <xf numFmtId="0" fontId="11" fillId="23" borderId="66" xfId="0" applyFont="1" applyFill="1" applyBorder="1" applyAlignment="1" applyProtection="1">
      <alignment horizontal="center" vertical="center"/>
      <protection/>
    </xf>
    <xf numFmtId="0" fontId="11" fillId="23" borderId="67" xfId="0" applyFont="1" applyFill="1" applyBorder="1" applyAlignment="1" applyProtection="1">
      <alignment horizontal="center" vertical="center"/>
      <protection/>
    </xf>
    <xf numFmtId="0" fontId="11" fillId="23" borderId="39" xfId="0" applyFont="1" applyFill="1" applyBorder="1" applyAlignment="1" applyProtection="1">
      <alignment horizontal="center" vertical="center"/>
      <protection/>
    </xf>
    <xf numFmtId="0" fontId="11" fillId="23" borderId="45" xfId="0" applyFont="1" applyFill="1" applyBorder="1" applyAlignment="1" applyProtection="1">
      <alignment horizontal="center" vertical="center"/>
      <protection/>
    </xf>
    <xf numFmtId="0" fontId="11" fillId="23" borderId="42" xfId="0" applyFont="1" applyFill="1" applyBorder="1" applyAlignment="1" applyProtection="1">
      <alignment horizontal="center" vertical="center"/>
      <protection/>
    </xf>
    <xf numFmtId="0" fontId="11" fillId="23" borderId="77" xfId="0" applyFont="1" applyFill="1" applyBorder="1" applyAlignment="1" applyProtection="1">
      <alignment horizontal="center" vertical="center"/>
      <protection/>
    </xf>
    <xf numFmtId="0" fontId="11" fillId="23" borderId="43" xfId="0" applyFont="1" applyFill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24" borderId="79" xfId="0" applyFont="1" applyFill="1" applyBorder="1" applyAlignment="1" applyProtection="1">
      <alignment horizontal="center"/>
      <protection/>
    </xf>
    <xf numFmtId="0" fontId="11" fillId="24" borderId="60" xfId="0" applyFont="1" applyFill="1" applyBorder="1" applyAlignment="1" applyProtection="1">
      <alignment horizontal="center"/>
      <protection/>
    </xf>
    <xf numFmtId="0" fontId="11" fillId="24" borderId="62" xfId="0" applyFont="1" applyFill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24" borderId="59" xfId="0" applyFont="1" applyFill="1" applyBorder="1" applyAlignment="1" applyProtection="1">
      <alignment horizontal="center"/>
      <protection/>
    </xf>
    <xf numFmtId="0" fontId="11" fillId="24" borderId="61" xfId="0" applyFont="1" applyFill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center"/>
      <protection locked="0"/>
    </xf>
    <xf numFmtId="0" fontId="11" fillId="0" borderId="67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23" borderId="15" xfId="0" applyFont="1" applyFill="1" applyBorder="1" applyAlignment="1" applyProtection="1">
      <alignment horizontal="center"/>
      <protection/>
    </xf>
    <xf numFmtId="0" fontId="11" fillId="23" borderId="13" xfId="0" applyFont="1" applyFill="1" applyBorder="1" applyAlignment="1" applyProtection="1">
      <alignment horizontal="center"/>
      <protection/>
    </xf>
    <xf numFmtId="0" fontId="11" fillId="24" borderId="80" xfId="0" applyFont="1" applyFill="1" applyBorder="1" applyAlignment="1" applyProtection="1">
      <alignment horizontal="center" vertical="center"/>
      <protection/>
    </xf>
    <xf numFmtId="0" fontId="11" fillId="24" borderId="81" xfId="0" applyFont="1" applyFill="1" applyBorder="1" applyAlignment="1" applyProtection="1">
      <alignment horizontal="center" vertical="center"/>
      <protection/>
    </xf>
    <xf numFmtId="0" fontId="11" fillId="24" borderId="24" xfId="0" applyFont="1" applyFill="1" applyBorder="1" applyAlignment="1" applyProtection="1">
      <alignment horizontal="center" vertical="top" wrapText="1"/>
      <protection/>
    </xf>
    <xf numFmtId="0" fontId="11" fillId="24" borderId="51" xfId="0" applyFont="1" applyFill="1" applyBorder="1" applyAlignment="1" applyProtection="1">
      <alignment horizontal="center" vertical="top" wrapText="1"/>
      <protection/>
    </xf>
    <xf numFmtId="0" fontId="11" fillId="24" borderId="25" xfId="0" applyFont="1" applyFill="1" applyBorder="1" applyAlignment="1" applyProtection="1">
      <alignment horizontal="center" vertical="top" wrapText="1"/>
      <protection/>
    </xf>
    <xf numFmtId="0" fontId="11" fillId="24" borderId="80" xfId="0" applyFont="1" applyFill="1" applyBorder="1" applyAlignment="1" applyProtection="1">
      <alignment horizontal="center" vertical="center" textRotation="90"/>
      <protection/>
    </xf>
    <xf numFmtId="0" fontId="11" fillId="24" borderId="17" xfId="0" applyFont="1" applyFill="1" applyBorder="1" applyAlignment="1" applyProtection="1">
      <alignment horizontal="center" vertical="center" textRotation="90"/>
      <protection/>
    </xf>
    <xf numFmtId="0" fontId="11" fillId="24" borderId="69" xfId="0" applyFont="1" applyFill="1" applyBorder="1" applyAlignment="1" applyProtection="1">
      <alignment horizontal="center" vertical="center" textRotation="90"/>
      <protection/>
    </xf>
    <xf numFmtId="0" fontId="11" fillId="24" borderId="82" xfId="0" applyFont="1" applyFill="1" applyBorder="1" applyAlignment="1" applyProtection="1">
      <alignment horizontal="center" vertical="center" textRotation="90"/>
      <protection/>
    </xf>
    <xf numFmtId="0" fontId="11" fillId="24" borderId="24" xfId="0" applyFont="1" applyFill="1" applyBorder="1" applyAlignment="1" applyProtection="1">
      <alignment horizontal="center" vertical="top" shrinkToFit="1"/>
      <protection/>
    </xf>
    <xf numFmtId="0" fontId="11" fillId="24" borderId="51" xfId="0" applyFont="1" applyFill="1" applyBorder="1" applyAlignment="1" applyProtection="1">
      <alignment horizontal="center" vertical="top" shrinkToFit="1"/>
      <protection/>
    </xf>
    <xf numFmtId="0" fontId="11" fillId="24" borderId="25" xfId="0" applyFont="1" applyFill="1" applyBorder="1" applyAlignment="1" applyProtection="1">
      <alignment horizontal="center" vertical="top" shrinkToFit="1"/>
      <protection/>
    </xf>
    <xf numFmtId="0" fontId="10" fillId="24" borderId="24" xfId="0" applyFont="1" applyFill="1" applyBorder="1" applyAlignment="1" applyProtection="1">
      <alignment horizontal="center"/>
      <protection/>
    </xf>
    <xf numFmtId="0" fontId="10" fillId="24" borderId="51" xfId="0" applyFont="1" applyFill="1" applyBorder="1" applyAlignment="1" applyProtection="1">
      <alignment horizontal="center"/>
      <protection/>
    </xf>
    <xf numFmtId="0" fontId="10" fillId="24" borderId="25" xfId="0" applyFont="1" applyFill="1" applyBorder="1" applyAlignment="1" applyProtection="1">
      <alignment horizontal="center"/>
      <protection/>
    </xf>
    <xf numFmtId="0" fontId="3" fillId="24" borderId="72" xfId="0" applyFont="1" applyFill="1" applyBorder="1" applyAlignment="1" applyProtection="1">
      <alignment horizontal="center" vertical="center" textRotation="90"/>
      <protection/>
    </xf>
    <xf numFmtId="0" fontId="3" fillId="24" borderId="83" xfId="0" applyFont="1" applyFill="1" applyBorder="1" applyAlignment="1" applyProtection="1">
      <alignment horizontal="center" vertical="center" textRotation="90"/>
      <protection/>
    </xf>
    <xf numFmtId="0" fontId="8" fillId="24" borderId="60" xfId="0" applyFont="1" applyFill="1" applyBorder="1" applyAlignment="1" applyProtection="1">
      <alignment/>
      <protection/>
    </xf>
    <xf numFmtId="0" fontId="8" fillId="24" borderId="62" xfId="0" applyFont="1" applyFill="1" applyBorder="1" applyAlignment="1" applyProtection="1">
      <alignment/>
      <protection/>
    </xf>
    <xf numFmtId="0" fontId="8" fillId="24" borderId="61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 horizontal="center"/>
      <protection locked="0"/>
    </xf>
    <xf numFmtId="0" fontId="25" fillId="24" borderId="55" xfId="0" applyNumberFormat="1" applyFont="1" applyFill="1" applyBorder="1" applyAlignment="1" applyProtection="1">
      <alignment horizontal="center" vertical="center"/>
      <protection/>
    </xf>
    <xf numFmtId="0" fontId="25" fillId="24" borderId="39" xfId="0" applyNumberFormat="1" applyFont="1" applyFill="1" applyBorder="1" applyAlignment="1" applyProtection="1">
      <alignment horizontal="center" vertical="center"/>
      <protection/>
    </xf>
    <xf numFmtId="0" fontId="25" fillId="24" borderId="55" xfId="59" applyNumberFormat="1" applyFont="1" applyFill="1" applyBorder="1" applyAlignment="1" applyProtection="1">
      <alignment horizontal="center" vertical="center"/>
      <protection/>
    </xf>
    <xf numFmtId="0" fontId="25" fillId="24" borderId="39" xfId="59" applyNumberFormat="1" applyFont="1" applyFill="1" applyBorder="1" applyAlignment="1" applyProtection="1">
      <alignment horizontal="center" vertical="center"/>
      <protection/>
    </xf>
    <xf numFmtId="0" fontId="11" fillId="23" borderId="65" xfId="0" applyFont="1" applyFill="1" applyBorder="1" applyAlignment="1" applyProtection="1">
      <alignment horizontal="center"/>
      <protection/>
    </xf>
    <xf numFmtId="0" fontId="11" fillId="23" borderId="64" xfId="0" applyFont="1" applyFill="1" applyBorder="1" applyAlignment="1" applyProtection="1">
      <alignment horizontal="center"/>
      <protection/>
    </xf>
    <xf numFmtId="0" fontId="11" fillId="23" borderId="49" xfId="0" applyFont="1" applyFill="1" applyBorder="1" applyAlignment="1" applyProtection="1">
      <alignment horizontal="center"/>
      <protection/>
    </xf>
    <xf numFmtId="0" fontId="11" fillId="23" borderId="58" xfId="0" applyFont="1" applyFill="1" applyBorder="1" applyAlignment="1" applyProtection="1">
      <alignment horizontal="center"/>
      <protection/>
    </xf>
    <xf numFmtId="0" fontId="25" fillId="24" borderId="55" xfId="59" applyNumberFormat="1" applyFont="1" applyFill="1" applyBorder="1" applyAlignment="1" applyProtection="1" quotePrefix="1">
      <alignment horizontal="center" vertical="center"/>
      <protection/>
    </xf>
    <xf numFmtId="0" fontId="25" fillId="24" borderId="39" xfId="59" applyNumberFormat="1" applyFont="1" applyFill="1" applyBorder="1" applyAlignment="1" applyProtection="1" quotePrefix="1">
      <alignment horizontal="center" vertical="center"/>
      <protection/>
    </xf>
    <xf numFmtId="0" fontId="11" fillId="24" borderId="55" xfId="0" applyFont="1" applyFill="1" applyBorder="1" applyAlignment="1" applyProtection="1">
      <alignment horizontal="center" vertical="center"/>
      <protection/>
    </xf>
    <xf numFmtId="0" fontId="11" fillId="24" borderId="3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 horizontal="center" vertical="top"/>
      <protection locked="0"/>
    </xf>
    <xf numFmtId="0" fontId="10" fillId="0" borderId="58" xfId="0" applyFont="1" applyFill="1" applyBorder="1" applyAlignment="1" applyProtection="1">
      <alignment horizontal="center" vertical="top"/>
      <protection locked="0"/>
    </xf>
    <xf numFmtId="0" fontId="10" fillId="0" borderId="11" xfId="0" applyFont="1" applyFill="1" applyBorder="1" applyAlignment="1" applyProtection="1">
      <alignment horizontal="center" vertical="top"/>
      <protection locked="0"/>
    </xf>
    <xf numFmtId="0" fontId="10" fillId="0" borderId="57" xfId="0" applyFont="1" applyFill="1" applyBorder="1" applyAlignment="1" applyProtection="1">
      <alignment horizontal="left" vertical="top" wrapText="1"/>
      <protection locked="0"/>
    </xf>
    <xf numFmtId="0" fontId="10" fillId="0" borderId="49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center" vertical="top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center" vertical="top"/>
      <protection locked="0"/>
    </xf>
    <xf numFmtId="0" fontId="10" fillId="0" borderId="44" xfId="0" applyFont="1" applyFill="1" applyBorder="1" applyAlignment="1" applyProtection="1">
      <alignment horizontal="center" vertical="top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10" fillId="23" borderId="13" xfId="0" applyFont="1" applyFill="1" applyBorder="1" applyAlignment="1" applyProtection="1">
      <alignment horizontal="center" vertical="top"/>
      <protection/>
    </xf>
    <xf numFmtId="0" fontId="10" fillId="23" borderId="44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23" borderId="47" xfId="0" applyNumberFormat="1" applyFont="1" applyFill="1" applyBorder="1" applyAlignment="1" applyProtection="1">
      <alignment horizontal="center" vertical="top"/>
      <protection/>
    </xf>
    <xf numFmtId="0" fontId="11" fillId="23" borderId="49" xfId="0" applyFont="1" applyFill="1" applyBorder="1" applyAlignment="1" applyProtection="1">
      <alignment horizontal="center" vertical="center" wrapText="1"/>
      <protection/>
    </xf>
    <xf numFmtId="0" fontId="11" fillId="24" borderId="36" xfId="0" applyFont="1" applyFill="1" applyBorder="1" applyAlignment="1" applyProtection="1">
      <alignment horizontal="center" vertical="center" wrapText="1"/>
      <protection/>
    </xf>
    <xf numFmtId="0" fontId="11" fillId="24" borderId="37" xfId="0" applyFont="1" applyFill="1" applyBorder="1" applyAlignment="1" applyProtection="1">
      <alignment horizontal="center" vertical="center" wrapText="1"/>
      <protection/>
    </xf>
    <xf numFmtId="0" fontId="11" fillId="24" borderId="40" xfId="0" applyFont="1" applyFill="1" applyBorder="1" applyAlignment="1" applyProtection="1">
      <alignment horizontal="center" vertical="center" wrapText="1"/>
      <protection/>
    </xf>
    <xf numFmtId="0" fontId="11" fillId="24" borderId="12" xfId="0" applyFont="1" applyFill="1" applyBorder="1" applyAlignment="1" applyProtection="1">
      <alignment horizontal="center" vertical="center" textRotation="90"/>
      <protection/>
    </xf>
    <xf numFmtId="0" fontId="11" fillId="24" borderId="11" xfId="0" applyFont="1" applyFill="1" applyBorder="1" applyAlignment="1" applyProtection="1">
      <alignment horizontal="center" vertical="center" textRotation="90"/>
      <protection/>
    </xf>
    <xf numFmtId="0" fontId="11" fillId="24" borderId="15" xfId="0" applyFont="1" applyFill="1" applyBorder="1" applyAlignment="1" applyProtection="1">
      <alignment horizontal="center" vertical="center" textRotation="90"/>
      <protection/>
    </xf>
    <xf numFmtId="0" fontId="11" fillId="24" borderId="13" xfId="0" applyFont="1" applyFill="1" applyBorder="1" applyAlignment="1" applyProtection="1">
      <alignment horizontal="center" vertical="center" textRotation="90"/>
      <protection/>
    </xf>
    <xf numFmtId="0" fontId="11" fillId="24" borderId="11" xfId="0" applyFont="1" applyFill="1" applyBorder="1" applyAlignment="1" applyProtection="1">
      <alignment horizontal="center" vertical="center" textRotation="90" wrapText="1"/>
      <protection/>
    </xf>
    <xf numFmtId="0" fontId="11" fillId="24" borderId="13" xfId="0" applyFont="1" applyFill="1" applyBorder="1" applyAlignment="1" applyProtection="1">
      <alignment horizontal="center" vertical="center" textRotation="90" wrapText="1"/>
      <protection/>
    </xf>
    <xf numFmtId="0" fontId="11" fillId="23" borderId="47" xfId="0" applyFont="1" applyFill="1" applyBorder="1" applyAlignment="1" applyProtection="1">
      <alignment horizontal="center" vertical="top"/>
      <protection/>
    </xf>
    <xf numFmtId="0" fontId="11" fillId="23" borderId="48" xfId="0" applyFont="1" applyFill="1" applyBorder="1" applyAlignment="1" applyProtection="1">
      <alignment horizontal="center" vertical="top"/>
      <protection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6" borderId="11" xfId="0" applyFont="1" applyFill="1" applyBorder="1" applyAlignment="1" applyProtection="1">
      <alignment horizontal="center" vertical="center"/>
      <protection/>
    </xf>
    <xf numFmtId="49" fontId="16" fillId="24" borderId="20" xfId="0" applyNumberFormat="1" applyFont="1" applyFill="1" applyBorder="1" applyAlignment="1" applyProtection="1">
      <alignment horizontal="center"/>
      <protection/>
    </xf>
    <xf numFmtId="49" fontId="16" fillId="24" borderId="64" xfId="0" applyNumberFormat="1" applyFont="1" applyFill="1" applyBorder="1" applyAlignment="1" applyProtection="1">
      <alignment horizontal="center"/>
      <protection/>
    </xf>
    <xf numFmtId="49" fontId="16" fillId="24" borderId="21" xfId="0" applyNumberFormat="1" applyFont="1" applyFill="1" applyBorder="1" applyAlignment="1" applyProtection="1">
      <alignment horizontal="center"/>
      <protection/>
    </xf>
    <xf numFmtId="0" fontId="25" fillId="24" borderId="49" xfId="0" applyNumberFormat="1" applyFont="1" applyFill="1" applyBorder="1" applyAlignment="1" applyProtection="1">
      <alignment horizontal="center" vertical="center" wrapText="1"/>
      <protection/>
    </xf>
    <xf numFmtId="0" fontId="25" fillId="24" borderId="58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NumberFormat="1" applyFont="1" applyFill="1" applyBorder="1" applyAlignment="1" applyProtection="1">
      <alignment horizontal="center" vertical="center" wrapText="1"/>
      <protection/>
    </xf>
    <xf numFmtId="0" fontId="25" fillId="24" borderId="14" xfId="0" applyNumberFormat="1" applyFont="1" applyFill="1" applyBorder="1" applyAlignment="1" applyProtection="1">
      <alignment horizontal="center" vertical="center" wrapText="1"/>
      <protection/>
    </xf>
    <xf numFmtId="0" fontId="11" fillId="23" borderId="58" xfId="0" applyNumberFormat="1" applyFont="1" applyFill="1" applyBorder="1" applyAlignment="1" applyProtection="1">
      <alignment horizontal="center" vertical="top"/>
      <protection/>
    </xf>
    <xf numFmtId="0" fontId="11" fillId="24" borderId="12" xfId="0" applyFont="1" applyFill="1" applyBorder="1" applyAlignment="1" applyProtection="1">
      <alignment horizontal="center" vertical="center" wrapText="1"/>
      <protection/>
    </xf>
    <xf numFmtId="0" fontId="11" fillId="24" borderId="11" xfId="0" applyFont="1" applyFill="1" applyBorder="1" applyAlignment="1" applyProtection="1">
      <alignment horizontal="center" vertical="center" wrapText="1"/>
      <protection/>
    </xf>
    <xf numFmtId="0" fontId="11" fillId="24" borderId="14" xfId="0" applyFont="1" applyFill="1" applyBorder="1" applyAlignment="1" applyProtection="1">
      <alignment horizontal="center" vertical="center" wrapText="1"/>
      <protection/>
    </xf>
    <xf numFmtId="0" fontId="11" fillId="24" borderId="15" xfId="0" applyFont="1" applyFill="1" applyBorder="1" applyAlignment="1" applyProtection="1">
      <alignment horizontal="center" vertical="center" wrapText="1"/>
      <protection/>
    </xf>
    <xf numFmtId="0" fontId="11" fillId="24" borderId="13" xfId="0" applyFont="1" applyFill="1" applyBorder="1" applyAlignment="1" applyProtection="1">
      <alignment horizontal="center" vertical="center" wrapText="1"/>
      <protection/>
    </xf>
    <xf numFmtId="0" fontId="11" fillId="24" borderId="44" xfId="0" applyFont="1" applyFill="1" applyBorder="1" applyAlignment="1" applyProtection="1">
      <alignment horizontal="center" vertical="center" wrapText="1"/>
      <protection/>
    </xf>
    <xf numFmtId="0" fontId="11" fillId="24" borderId="79" xfId="0" applyFont="1" applyFill="1" applyBorder="1" applyAlignment="1" applyProtection="1">
      <alignment horizontal="center" vertical="center"/>
      <protection/>
    </xf>
    <xf numFmtId="0" fontId="11" fillId="24" borderId="60" xfId="0" applyFont="1" applyFill="1" applyBorder="1" applyAlignment="1" applyProtection="1">
      <alignment horizontal="center" vertical="center"/>
      <protection/>
    </xf>
    <xf numFmtId="0" fontId="11" fillId="24" borderId="62" xfId="0" applyFont="1" applyFill="1" applyBorder="1" applyAlignment="1" applyProtection="1">
      <alignment horizontal="center" vertical="center"/>
      <protection/>
    </xf>
    <xf numFmtId="0" fontId="11" fillId="24" borderId="84" xfId="0" applyFont="1" applyFill="1" applyBorder="1" applyAlignment="1" applyProtection="1">
      <alignment horizontal="center" vertical="center"/>
      <protection/>
    </xf>
    <xf numFmtId="0" fontId="11" fillId="24" borderId="53" xfId="0" applyFont="1" applyFill="1" applyBorder="1" applyAlignment="1" applyProtection="1">
      <alignment horizontal="center" vertical="center"/>
      <protection/>
    </xf>
    <xf numFmtId="0" fontId="11" fillId="24" borderId="31" xfId="0" applyFont="1" applyFill="1" applyBorder="1" applyAlignment="1" applyProtection="1">
      <alignment horizontal="center" vertical="center"/>
      <protection/>
    </xf>
    <xf numFmtId="0" fontId="11" fillId="24" borderId="68" xfId="0" applyFont="1" applyFill="1" applyBorder="1" applyAlignment="1" applyProtection="1">
      <alignment horizontal="center" vertical="center"/>
      <protection/>
    </xf>
    <xf numFmtId="49" fontId="25" fillId="24" borderId="24" xfId="0" applyNumberFormat="1" applyFont="1" applyFill="1" applyBorder="1" applyAlignment="1" applyProtection="1">
      <alignment horizontal="center" vertical="center"/>
      <protection/>
    </xf>
    <xf numFmtId="49" fontId="25" fillId="24" borderId="51" xfId="0" applyNumberFormat="1" applyFont="1" applyFill="1" applyBorder="1" applyAlignment="1" applyProtection="1">
      <alignment horizontal="center" vertical="center"/>
      <protection/>
    </xf>
    <xf numFmtId="49" fontId="25" fillId="24" borderId="25" xfId="0" applyNumberFormat="1" applyFont="1" applyFill="1" applyBorder="1" applyAlignment="1" applyProtection="1">
      <alignment horizontal="center" vertical="center"/>
      <protection/>
    </xf>
    <xf numFmtId="0" fontId="8" fillId="24" borderId="51" xfId="0" applyFont="1" applyFill="1" applyBorder="1" applyAlignment="1" applyProtection="1">
      <alignment/>
      <protection/>
    </xf>
    <xf numFmtId="0" fontId="8" fillId="24" borderId="25" xfId="0" applyFont="1" applyFill="1" applyBorder="1" applyAlignment="1" applyProtection="1">
      <alignment/>
      <protection/>
    </xf>
    <xf numFmtId="0" fontId="11" fillId="6" borderId="11" xfId="0" applyFont="1" applyFill="1" applyBorder="1" applyAlignment="1" applyProtection="1">
      <alignment horizontal="center" vertical="top" wrapText="1"/>
      <protection/>
    </xf>
    <xf numFmtId="0" fontId="0" fillId="23" borderId="66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49" fontId="11" fillId="23" borderId="12" xfId="0" applyNumberFormat="1" applyFont="1" applyFill="1" applyBorder="1" applyAlignment="1">
      <alignment horizontal="center"/>
    </xf>
    <xf numFmtId="49" fontId="11" fillId="23" borderId="11" xfId="0" applyNumberFormat="1" applyFont="1" applyFill="1" applyBorder="1" applyAlignment="1">
      <alignment horizontal="center"/>
    </xf>
    <xf numFmtId="0" fontId="11" fillId="24" borderId="59" xfId="0" applyFont="1" applyFill="1" applyBorder="1" applyAlignment="1" applyProtection="1">
      <alignment horizontal="center" vertical="center" textRotation="90"/>
      <protection/>
    </xf>
    <xf numFmtId="0" fontId="11" fillId="24" borderId="61" xfId="0" applyFont="1" applyFill="1" applyBorder="1" applyAlignment="1" applyProtection="1">
      <alignment horizontal="center" vertical="center" textRotation="90"/>
      <protection/>
    </xf>
    <xf numFmtId="0" fontId="11" fillId="24" borderId="52" xfId="0" applyFont="1" applyFill="1" applyBorder="1" applyAlignment="1" applyProtection="1">
      <alignment horizontal="center" vertical="center" textRotation="90"/>
      <protection/>
    </xf>
    <xf numFmtId="0" fontId="11" fillId="24" borderId="35" xfId="0" applyFont="1" applyFill="1" applyBorder="1" applyAlignment="1" applyProtection="1">
      <alignment horizontal="center" vertical="center" textRotation="90"/>
      <protection/>
    </xf>
    <xf numFmtId="0" fontId="11" fillId="24" borderId="32" xfId="0" applyFont="1" applyFill="1" applyBorder="1" applyAlignment="1" applyProtection="1">
      <alignment horizontal="center" vertical="center" textRotation="90"/>
      <protection/>
    </xf>
    <xf numFmtId="0" fontId="11" fillId="24" borderId="78" xfId="0" applyFont="1" applyFill="1" applyBorder="1" applyAlignment="1" applyProtection="1">
      <alignment horizontal="center" vertical="center" textRotation="90"/>
      <protection/>
    </xf>
    <xf numFmtId="0" fontId="11" fillId="24" borderId="79" xfId="0" applyFont="1" applyFill="1" applyBorder="1" applyAlignment="1" applyProtection="1">
      <alignment horizontal="center" vertical="center" textRotation="90"/>
      <protection/>
    </xf>
    <xf numFmtId="0" fontId="11" fillId="24" borderId="34" xfId="0" applyFont="1" applyFill="1" applyBorder="1" applyAlignment="1" applyProtection="1">
      <alignment horizontal="center" vertical="center" textRotation="90"/>
      <protection/>
    </xf>
    <xf numFmtId="0" fontId="11" fillId="24" borderId="77" xfId="0" applyFont="1" applyFill="1" applyBorder="1" applyAlignment="1" applyProtection="1">
      <alignment horizontal="center" vertical="center" textRotation="90"/>
      <protection/>
    </xf>
    <xf numFmtId="49" fontId="16" fillId="23" borderId="26" xfId="0" applyNumberFormat="1" applyFont="1" applyFill="1" applyBorder="1" applyAlignment="1" applyProtection="1">
      <alignment horizontal="left"/>
      <protection/>
    </xf>
    <xf numFmtId="49" fontId="16" fillId="23" borderId="28" xfId="0" applyNumberFormat="1" applyFont="1" applyFill="1" applyBorder="1" applyAlignment="1" applyProtection="1">
      <alignment horizontal="left"/>
      <protection/>
    </xf>
    <xf numFmtId="49" fontId="16" fillId="23" borderId="27" xfId="0" applyNumberFormat="1" applyFont="1" applyFill="1" applyBorder="1" applyAlignment="1" applyProtection="1">
      <alignment horizontal="left"/>
      <protection/>
    </xf>
    <xf numFmtId="49" fontId="16" fillId="23" borderId="30" xfId="0" applyNumberFormat="1" applyFont="1" applyFill="1" applyBorder="1" applyAlignment="1" applyProtection="1">
      <alignment horizontal="left"/>
      <protection/>
    </xf>
    <xf numFmtId="49" fontId="16" fillId="23" borderId="53" xfId="0" applyNumberFormat="1" applyFont="1" applyFill="1" applyBorder="1" applyAlignment="1" applyProtection="1">
      <alignment horizontal="left"/>
      <protection/>
    </xf>
    <xf numFmtId="49" fontId="16" fillId="23" borderId="31" xfId="0" applyNumberFormat="1" applyFont="1" applyFill="1" applyBorder="1" applyAlignment="1" applyProtection="1">
      <alignment horizontal="left"/>
      <protection/>
    </xf>
    <xf numFmtId="0" fontId="11" fillId="23" borderId="57" xfId="0" applyNumberFormat="1" applyFont="1" applyFill="1" applyBorder="1" applyAlignment="1" applyProtection="1">
      <alignment horizontal="center" vertical="top"/>
      <protection/>
    </xf>
    <xf numFmtId="0" fontId="11" fillId="24" borderId="41" xfId="0" applyFont="1" applyFill="1" applyBorder="1" applyAlignment="1" applyProtection="1">
      <alignment horizontal="center" vertical="center" textRotation="90"/>
      <protection/>
    </xf>
    <xf numFmtId="0" fontId="11" fillId="24" borderId="76" xfId="0" applyFont="1" applyFill="1" applyBorder="1" applyAlignment="1" applyProtection="1">
      <alignment horizontal="center" vertical="center" textRotation="90"/>
      <protection/>
    </xf>
    <xf numFmtId="1" fontId="11" fillId="23" borderId="37" xfId="0" applyNumberFormat="1" applyFont="1" applyFill="1" applyBorder="1" applyAlignment="1" applyProtection="1">
      <alignment horizontal="center" vertical="top"/>
      <protection/>
    </xf>
    <xf numFmtId="0" fontId="11" fillId="24" borderId="45" xfId="0" applyFont="1" applyFill="1" applyBorder="1" applyAlignment="1" applyProtection="1">
      <alignment horizontal="center" vertical="center" textRotation="90"/>
      <protection/>
    </xf>
    <xf numFmtId="0" fontId="11" fillId="23" borderId="12" xfId="0" applyNumberFormat="1" applyFont="1" applyFill="1" applyBorder="1" applyAlignment="1" applyProtection="1">
      <alignment horizontal="center" vertical="top"/>
      <protection/>
    </xf>
    <xf numFmtId="49" fontId="16" fillId="23" borderId="59" xfId="0" applyNumberFormat="1" applyFont="1" applyFill="1" applyBorder="1" applyAlignment="1" applyProtection="1">
      <alignment horizontal="left"/>
      <protection/>
    </xf>
    <xf numFmtId="49" fontId="16" fillId="23" borderId="60" xfId="0" applyNumberFormat="1" applyFont="1" applyFill="1" applyBorder="1" applyAlignment="1" applyProtection="1">
      <alignment horizontal="left"/>
      <protection/>
    </xf>
    <xf numFmtId="49" fontId="16" fillId="23" borderId="62" xfId="0" applyNumberFormat="1" applyFont="1" applyFill="1" applyBorder="1" applyAlignment="1" applyProtection="1">
      <alignment horizontal="left"/>
      <protection/>
    </xf>
    <xf numFmtId="0" fontId="11" fillId="23" borderId="20" xfId="0" applyFont="1" applyFill="1" applyBorder="1" applyAlignment="1" applyProtection="1">
      <alignment horizontal="center"/>
      <protection/>
    </xf>
    <xf numFmtId="49" fontId="16" fillId="23" borderId="24" xfId="0" applyNumberFormat="1" applyFont="1" applyFill="1" applyBorder="1" applyAlignment="1" applyProtection="1">
      <alignment horizontal="left"/>
      <protection/>
    </xf>
    <xf numFmtId="49" fontId="16" fillId="23" borderId="51" xfId="0" applyNumberFormat="1" applyFont="1" applyFill="1" applyBorder="1" applyAlignment="1" applyProtection="1">
      <alignment horizontal="left"/>
      <protection/>
    </xf>
    <xf numFmtId="0" fontId="11" fillId="23" borderId="46" xfId="0" applyNumberFormat="1" applyFont="1" applyFill="1" applyBorder="1" applyAlignment="1" applyProtection="1">
      <alignment horizontal="center" vertical="top"/>
      <protection/>
    </xf>
    <xf numFmtId="49" fontId="25" fillId="24" borderId="41" xfId="0" applyNumberFormat="1" applyFont="1" applyFill="1" applyBorder="1" applyAlignment="1" applyProtection="1">
      <alignment horizontal="center" vertical="center"/>
      <protection/>
    </xf>
    <xf numFmtId="49" fontId="25" fillId="24" borderId="33" xfId="0" applyNumberFormat="1" applyFont="1" applyFill="1" applyBorder="1" applyAlignment="1" applyProtection="1">
      <alignment horizontal="center" vertical="center"/>
      <protection/>
    </xf>
    <xf numFmtId="49" fontId="25" fillId="24" borderId="42" xfId="0" applyNumberFormat="1" applyFont="1" applyFill="1" applyBorder="1" applyAlignment="1" applyProtection="1">
      <alignment horizontal="center" vertical="center"/>
      <protection/>
    </xf>
    <xf numFmtId="49" fontId="25" fillId="24" borderId="52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19" xfId="0" applyNumberFormat="1" applyFont="1" applyFill="1" applyBorder="1" applyAlignment="1" applyProtection="1">
      <alignment horizontal="center" vertical="center"/>
      <protection/>
    </xf>
    <xf numFmtId="49" fontId="25" fillId="24" borderId="32" xfId="0" applyNumberFormat="1" applyFont="1" applyFill="1" applyBorder="1" applyAlignment="1" applyProtection="1">
      <alignment horizontal="center" vertical="center"/>
      <protection/>
    </xf>
    <xf numFmtId="49" fontId="25" fillId="24" borderId="50" xfId="0" applyNumberFormat="1" applyFont="1" applyFill="1" applyBorder="1" applyAlignment="1" applyProtection="1">
      <alignment horizontal="center" vertical="center"/>
      <protection/>
    </xf>
    <xf numFmtId="49" fontId="25" fillId="24" borderId="43" xfId="0" applyNumberFormat="1" applyFont="1" applyFill="1" applyBorder="1" applyAlignment="1" applyProtection="1">
      <alignment horizontal="center" vertical="center"/>
      <protection/>
    </xf>
    <xf numFmtId="49" fontId="16" fillId="23" borderId="85" xfId="0" applyNumberFormat="1" applyFont="1" applyFill="1" applyBorder="1" applyAlignment="1" applyProtection="1">
      <alignment horizontal="left"/>
      <protection/>
    </xf>
    <xf numFmtId="49" fontId="16" fillId="23" borderId="23" xfId="0" applyNumberFormat="1" applyFont="1" applyFill="1" applyBorder="1" applyAlignment="1" applyProtection="1">
      <alignment horizontal="left"/>
      <protection/>
    </xf>
    <xf numFmtId="49" fontId="16" fillId="23" borderId="75" xfId="0" applyNumberFormat="1" applyFont="1" applyFill="1" applyBorder="1" applyAlignment="1" applyProtection="1">
      <alignment horizontal="left"/>
      <protection/>
    </xf>
    <xf numFmtId="0" fontId="11" fillId="24" borderId="61" xfId="0" applyFont="1" applyFill="1" applyBorder="1" applyAlignment="1" applyProtection="1">
      <alignment horizontal="center" vertical="center"/>
      <protection/>
    </xf>
    <xf numFmtId="0" fontId="25" fillId="24" borderId="79" xfId="0" applyNumberFormat="1" applyFont="1" applyFill="1" applyBorder="1" applyAlignment="1" applyProtection="1">
      <alignment horizontal="center" vertical="center"/>
      <protection/>
    </xf>
    <xf numFmtId="0" fontId="25" fillId="24" borderId="61" xfId="0" applyNumberFormat="1" applyFont="1" applyFill="1" applyBorder="1" applyAlignment="1" applyProtection="1">
      <alignment horizontal="center" vertical="center"/>
      <protection/>
    </xf>
    <xf numFmtId="0" fontId="11" fillId="23" borderId="47" xfId="0" applyFont="1" applyFill="1" applyBorder="1" applyAlignment="1" applyProtection="1">
      <alignment horizontal="center" vertical="center" wrapText="1"/>
      <protection/>
    </xf>
    <xf numFmtId="0" fontId="11" fillId="23" borderId="46" xfId="0" applyFont="1" applyFill="1" applyBorder="1" applyAlignment="1" applyProtection="1">
      <alignment horizontal="center" vertical="center" wrapText="1"/>
      <protection/>
    </xf>
    <xf numFmtId="0" fontId="11" fillId="23" borderId="21" xfId="0" applyFont="1" applyFill="1" applyBorder="1" applyAlignment="1" applyProtection="1">
      <alignment horizontal="center"/>
      <protection/>
    </xf>
    <xf numFmtId="1" fontId="11" fillId="23" borderId="54" xfId="0" applyNumberFormat="1" applyFont="1" applyFill="1" applyBorder="1" applyAlignment="1" applyProtection="1">
      <alignment horizontal="center" vertical="top"/>
      <protection/>
    </xf>
    <xf numFmtId="1" fontId="11" fillId="23" borderId="38" xfId="0" applyNumberFormat="1" applyFont="1" applyFill="1" applyBorder="1" applyAlignment="1" applyProtection="1">
      <alignment horizontal="center" vertical="top"/>
      <protection/>
    </xf>
    <xf numFmtId="1" fontId="11" fillId="23" borderId="13" xfId="0" applyNumberFormat="1" applyFont="1" applyFill="1" applyBorder="1" applyAlignment="1" applyProtection="1">
      <alignment horizontal="center" vertical="top"/>
      <protection/>
    </xf>
    <xf numFmtId="0" fontId="11" fillId="23" borderId="23" xfId="0" applyFont="1" applyFill="1" applyBorder="1" applyAlignment="1" applyProtection="1">
      <alignment horizontal="center"/>
      <protection/>
    </xf>
    <xf numFmtId="0" fontId="11" fillId="23" borderId="75" xfId="0" applyFont="1" applyFill="1" applyBorder="1" applyAlignment="1" applyProtection="1">
      <alignment horizontal="center"/>
      <protection/>
    </xf>
    <xf numFmtId="49" fontId="11" fillId="23" borderId="36" xfId="0" applyNumberFormat="1" applyFont="1" applyFill="1" applyBorder="1" applyAlignment="1">
      <alignment horizontal="center"/>
    </xf>
    <xf numFmtId="49" fontId="11" fillId="23" borderId="37" xfId="0" applyNumberFormat="1" applyFont="1" applyFill="1" applyBorder="1" applyAlignment="1">
      <alignment horizontal="center"/>
    </xf>
    <xf numFmtId="0" fontId="25" fillId="24" borderId="79" xfId="59" applyNumberFormat="1" applyFont="1" applyFill="1" applyBorder="1" applyAlignment="1" applyProtection="1" quotePrefix="1">
      <alignment horizontal="center" vertical="center"/>
      <protection/>
    </xf>
    <xf numFmtId="0" fontId="25" fillId="24" borderId="61" xfId="59" applyNumberFormat="1" applyFont="1" applyFill="1" applyBorder="1" applyAlignment="1" applyProtection="1" quotePrefix="1">
      <alignment horizontal="center" vertical="center"/>
      <protection/>
    </xf>
    <xf numFmtId="49" fontId="16" fillId="23" borderId="46" xfId="0" applyNumberFormat="1" applyFont="1" applyFill="1" applyBorder="1" applyAlignment="1" applyProtection="1">
      <alignment horizontal="left"/>
      <protection/>
    </xf>
    <xf numFmtId="49" fontId="16" fillId="23" borderId="47" xfId="0" applyNumberFormat="1" applyFont="1" applyFill="1" applyBorder="1" applyAlignment="1" applyProtection="1">
      <alignment horizontal="left"/>
      <protection/>
    </xf>
    <xf numFmtId="49" fontId="16" fillId="23" borderId="48" xfId="0" applyNumberFormat="1" applyFont="1" applyFill="1" applyBorder="1" applyAlignment="1" applyProtection="1">
      <alignment horizontal="left"/>
      <protection/>
    </xf>
    <xf numFmtId="49" fontId="16" fillId="23" borderId="12" xfId="0" applyNumberFormat="1" applyFont="1" applyFill="1" applyBorder="1" applyAlignment="1" applyProtection="1">
      <alignment horizontal="left"/>
      <protection/>
    </xf>
    <xf numFmtId="49" fontId="16" fillId="23" borderId="11" xfId="0" applyNumberFormat="1" applyFont="1" applyFill="1" applyBorder="1" applyAlignment="1" applyProtection="1">
      <alignment horizontal="left"/>
      <protection/>
    </xf>
    <xf numFmtId="49" fontId="16" fillId="23" borderId="14" xfId="0" applyNumberFormat="1" applyFont="1" applyFill="1" applyBorder="1" applyAlignment="1" applyProtection="1">
      <alignment horizontal="left"/>
      <protection/>
    </xf>
    <xf numFmtId="0" fontId="11" fillId="23" borderId="16" xfId="0" applyNumberFormat="1" applyFont="1" applyFill="1" applyBorder="1" applyAlignment="1" applyProtection="1">
      <alignment horizontal="center" vertical="top"/>
      <protection/>
    </xf>
    <xf numFmtId="0" fontId="11" fillId="23" borderId="61" xfId="0" applyNumberFormat="1" applyFont="1" applyFill="1" applyBorder="1" applyAlignment="1" applyProtection="1">
      <alignment horizontal="center" vertical="top"/>
      <protection/>
    </xf>
    <xf numFmtId="0" fontId="11" fillId="23" borderId="22" xfId="0" applyFont="1" applyFill="1" applyBorder="1" applyAlignment="1" applyProtection="1">
      <alignment horizontal="center"/>
      <protection/>
    </xf>
    <xf numFmtId="0" fontId="16" fillId="23" borderId="85" xfId="0" applyFont="1" applyFill="1" applyBorder="1" applyAlignment="1" applyProtection="1">
      <alignment horizontal="left"/>
      <protection/>
    </xf>
    <xf numFmtId="0" fontId="16" fillId="23" borderId="23" xfId="0" applyFont="1" applyFill="1" applyBorder="1" applyAlignment="1" applyProtection="1">
      <alignment horizontal="left"/>
      <protection/>
    </xf>
    <xf numFmtId="0" fontId="16" fillId="23" borderId="75" xfId="0" applyFont="1" applyFill="1" applyBorder="1" applyAlignment="1" applyProtection="1">
      <alignment horizontal="left"/>
      <protection/>
    </xf>
    <xf numFmtId="49" fontId="16" fillId="23" borderId="66" xfId="0" applyNumberFormat="1" applyFont="1" applyFill="1" applyBorder="1" applyAlignment="1" applyProtection="1">
      <alignment horizontal="left"/>
      <protection/>
    </xf>
    <xf numFmtId="49" fontId="16" fillId="23" borderId="67" xfId="0" applyNumberFormat="1" applyFont="1" applyFill="1" applyBorder="1" applyAlignment="1" applyProtection="1">
      <alignment horizontal="left"/>
      <protection/>
    </xf>
    <xf numFmtId="0" fontId="11" fillId="23" borderId="15" xfId="0" applyNumberFormat="1" applyFont="1" applyFill="1" applyBorder="1" applyAlignment="1" applyProtection="1">
      <alignment horizontal="center" vertical="top"/>
      <protection/>
    </xf>
    <xf numFmtId="49" fontId="16" fillId="23" borderId="57" xfId="0" applyNumberFormat="1" applyFont="1" applyFill="1" applyBorder="1" applyAlignment="1" applyProtection="1">
      <alignment horizontal="left"/>
      <protection/>
    </xf>
    <xf numFmtId="49" fontId="16" fillId="23" borderId="49" xfId="0" applyNumberFormat="1" applyFont="1" applyFill="1" applyBorder="1" applyAlignment="1" applyProtection="1">
      <alignment horizontal="left"/>
      <protection/>
    </xf>
    <xf numFmtId="49" fontId="16" fillId="23" borderId="58" xfId="0" applyNumberFormat="1" applyFont="1" applyFill="1" applyBorder="1" applyAlignment="1" applyProtection="1">
      <alignment horizontal="left"/>
      <protection/>
    </xf>
    <xf numFmtId="0" fontId="11" fillId="23" borderId="36" xfId="0" applyNumberFormat="1" applyFont="1" applyFill="1" applyBorder="1" applyAlignment="1" applyProtection="1">
      <alignment horizontal="center" vertical="top"/>
      <protection/>
    </xf>
    <xf numFmtId="0" fontId="11" fillId="23" borderId="70" xfId="0" applyNumberFormat="1" applyFont="1" applyFill="1" applyBorder="1" applyAlignment="1" applyProtection="1">
      <alignment horizontal="center" vertical="top"/>
      <protection/>
    </xf>
    <xf numFmtId="49" fontId="16" fillId="23" borderId="15" xfId="0" applyNumberFormat="1" applyFont="1" applyFill="1" applyBorder="1" applyAlignment="1" applyProtection="1">
      <alignment horizontal="left"/>
      <protection/>
    </xf>
    <xf numFmtId="49" fontId="16" fillId="23" borderId="13" xfId="0" applyNumberFormat="1" applyFont="1" applyFill="1" applyBorder="1" applyAlignment="1" applyProtection="1">
      <alignment horizontal="left"/>
      <protection/>
    </xf>
    <xf numFmtId="49" fontId="16" fillId="23" borderId="55" xfId="0" applyNumberFormat="1" applyFont="1" applyFill="1" applyBorder="1" applyAlignment="1" applyProtection="1">
      <alignment horizontal="left"/>
      <protection/>
    </xf>
    <xf numFmtId="49" fontId="16" fillId="23" borderId="29" xfId="0" applyNumberFormat="1" applyFont="1" applyFill="1" applyBorder="1" applyAlignment="1" applyProtection="1">
      <alignment horizontal="left"/>
      <protection/>
    </xf>
    <xf numFmtId="49" fontId="16" fillId="23" borderId="36" xfId="0" applyNumberFormat="1" applyFont="1" applyFill="1" applyBorder="1" applyAlignment="1" applyProtection="1">
      <alignment horizontal="left"/>
      <protection/>
    </xf>
    <xf numFmtId="49" fontId="16" fillId="23" borderId="37" xfId="0" applyNumberFormat="1" applyFont="1" applyFill="1" applyBorder="1" applyAlignment="1" applyProtection="1">
      <alignment horizontal="left"/>
      <protection/>
    </xf>
    <xf numFmtId="49" fontId="16" fillId="23" borderId="54" xfId="0" applyNumberFormat="1" applyFont="1" applyFill="1" applyBorder="1" applyAlignment="1" applyProtection="1">
      <alignment horizontal="left"/>
      <protection/>
    </xf>
    <xf numFmtId="0" fontId="11" fillId="23" borderId="49" xfId="0" applyFont="1" applyFill="1" applyBorder="1" applyAlignment="1" applyProtection="1">
      <alignment horizontal="center" vertical="top"/>
      <protection/>
    </xf>
    <xf numFmtId="0" fontId="11" fillId="23" borderId="58" xfId="0" applyFont="1" applyFill="1" applyBorder="1" applyAlignment="1" applyProtection="1">
      <alignment horizontal="center" vertical="top"/>
      <protection/>
    </xf>
    <xf numFmtId="0" fontId="11" fillId="23" borderId="13" xfId="0" applyFont="1" applyFill="1" applyBorder="1" applyAlignment="1" applyProtection="1">
      <alignment horizontal="center" vertical="top"/>
      <protection/>
    </xf>
    <xf numFmtId="0" fontId="11" fillId="23" borderId="44" xfId="0" applyFont="1" applyFill="1" applyBorder="1" applyAlignment="1" applyProtection="1">
      <alignment horizontal="center" vertical="top"/>
      <protection/>
    </xf>
    <xf numFmtId="1" fontId="11" fillId="23" borderId="25" xfId="0" applyNumberFormat="1" applyFont="1" applyFill="1" applyBorder="1" applyAlignment="1" applyProtection="1">
      <alignment horizontal="center" vertical="top"/>
      <protection/>
    </xf>
    <xf numFmtId="0" fontId="11" fillId="23" borderId="37" xfId="0" applyFont="1" applyFill="1" applyBorder="1" applyAlignment="1" applyProtection="1">
      <alignment horizontal="center" vertical="top"/>
      <protection/>
    </xf>
    <xf numFmtId="0" fontId="11" fillId="23" borderId="40" xfId="0" applyFont="1" applyFill="1" applyBorder="1" applyAlignment="1" applyProtection="1">
      <alignment horizontal="center" vertical="top"/>
      <protection/>
    </xf>
    <xf numFmtId="0" fontId="11" fillId="24" borderId="45" xfId="0" applyFont="1" applyFill="1" applyBorder="1" applyAlignment="1" applyProtection="1">
      <alignment horizontal="center" vertical="center"/>
      <protection/>
    </xf>
    <xf numFmtId="0" fontId="11" fillId="24" borderId="33" xfId="0" applyFont="1" applyFill="1" applyBorder="1" applyAlignment="1" applyProtection="1">
      <alignment horizontal="center" vertical="center"/>
      <protection/>
    </xf>
    <xf numFmtId="0" fontId="11" fillId="24" borderId="42" xfId="0" applyFont="1" applyFill="1" applyBorder="1" applyAlignment="1" applyProtection="1">
      <alignment horizontal="center" vertical="center"/>
      <protection/>
    </xf>
    <xf numFmtId="0" fontId="25" fillId="24" borderId="79" xfId="59" applyNumberFormat="1" applyFont="1" applyFill="1" applyBorder="1" applyAlignment="1" applyProtection="1">
      <alignment horizontal="center" vertical="center"/>
      <protection/>
    </xf>
    <xf numFmtId="0" fontId="25" fillId="24" borderId="61" xfId="59" applyNumberFormat="1" applyFont="1" applyFill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16" fillId="0" borderId="28" xfId="59" applyNumberFormat="1" applyFont="1" applyFill="1" applyBorder="1" applyAlignment="1" applyProtection="1">
      <alignment horizontal="left" vertical="center"/>
      <protection locked="0"/>
    </xf>
    <xf numFmtId="49" fontId="7" fillId="24" borderId="11" xfId="0" applyNumberFormat="1" applyFont="1" applyFill="1" applyBorder="1" applyAlignment="1" applyProtection="1">
      <alignment horizontal="center" vertical="top" textRotation="90"/>
      <protection/>
    </xf>
    <xf numFmtId="49" fontId="7" fillId="24" borderId="13" xfId="0" applyNumberFormat="1" applyFont="1" applyFill="1" applyBorder="1" applyAlignment="1" applyProtection="1">
      <alignment horizontal="center" vertical="top" textRotation="90"/>
      <protection/>
    </xf>
    <xf numFmtId="0" fontId="4" fillId="24" borderId="48" xfId="0" applyNumberFormat="1" applyFont="1" applyFill="1" applyBorder="1" applyAlignment="1" applyProtection="1">
      <alignment horizontal="center" vertical="center" textRotation="90" wrapText="1"/>
      <protection/>
    </xf>
    <xf numFmtId="0" fontId="4" fillId="24" borderId="82" xfId="0" applyNumberFormat="1" applyFont="1" applyFill="1" applyBorder="1" applyAlignment="1" applyProtection="1">
      <alignment horizontal="center" vertical="center" textRotation="90" wrapText="1"/>
      <protection/>
    </xf>
    <xf numFmtId="49" fontId="11" fillId="24" borderId="59" xfId="0" applyNumberFormat="1" applyFont="1" applyFill="1" applyBorder="1" applyAlignment="1" applyProtection="1">
      <alignment horizontal="center" vertical="top"/>
      <protection/>
    </xf>
    <xf numFmtId="49" fontId="11" fillId="24" borderId="60" xfId="0" applyNumberFormat="1" applyFont="1" applyFill="1" applyBorder="1" applyAlignment="1" applyProtection="1">
      <alignment horizontal="center" vertical="top"/>
      <protection/>
    </xf>
    <xf numFmtId="49" fontId="11" fillId="24" borderId="61" xfId="0" applyNumberFormat="1" applyFont="1" applyFill="1" applyBorder="1" applyAlignment="1" applyProtection="1">
      <alignment horizontal="center" vertical="top"/>
      <protection/>
    </xf>
    <xf numFmtId="0" fontId="25" fillId="24" borderId="41" xfId="59" applyNumberFormat="1" applyFont="1" applyFill="1" applyBorder="1" applyAlignment="1" applyProtection="1">
      <alignment horizontal="center" vertical="top"/>
      <protection/>
    </xf>
    <xf numFmtId="0" fontId="25" fillId="24" borderId="33" xfId="59" applyNumberFormat="1" applyFont="1" applyFill="1" applyBorder="1" applyAlignment="1" applyProtection="1">
      <alignment horizontal="center" vertical="top"/>
      <protection/>
    </xf>
    <xf numFmtId="0" fontId="25" fillId="24" borderId="51" xfId="59" applyNumberFormat="1" applyFont="1" applyFill="1" applyBorder="1" applyAlignment="1" applyProtection="1">
      <alignment horizontal="center" vertical="top"/>
      <protection/>
    </xf>
    <xf numFmtId="0" fontId="25" fillId="24" borderId="47" xfId="0" applyNumberFormat="1" applyFont="1" applyFill="1" applyBorder="1" applyAlignment="1" applyProtection="1">
      <alignment horizontal="center" vertical="center" textRotation="90"/>
      <protection/>
    </xf>
    <xf numFmtId="0" fontId="25" fillId="24" borderId="18" xfId="0" applyNumberFormat="1" applyFont="1" applyFill="1" applyBorder="1" applyAlignment="1" applyProtection="1">
      <alignment horizontal="center" vertical="center" textRotation="90"/>
      <protection/>
    </xf>
    <xf numFmtId="0" fontId="25" fillId="24" borderId="86" xfId="0" applyNumberFormat="1" applyFont="1" applyFill="1" applyBorder="1" applyAlignment="1" applyProtection="1">
      <alignment horizontal="center" vertical="center" textRotation="90"/>
      <protection/>
    </xf>
    <xf numFmtId="0" fontId="25" fillId="24" borderId="46" xfId="59" applyNumberFormat="1" applyFont="1" applyFill="1" applyBorder="1" applyAlignment="1" applyProtection="1">
      <alignment horizontal="center" vertical="center" textRotation="90"/>
      <protection/>
    </xf>
    <xf numFmtId="0" fontId="25" fillId="24" borderId="17" xfId="59" applyNumberFormat="1" applyFont="1" applyFill="1" applyBorder="1" applyAlignment="1" applyProtection="1">
      <alignment horizontal="center" vertical="center" textRotation="90"/>
      <protection/>
    </xf>
    <xf numFmtId="0" fontId="25" fillId="24" borderId="81" xfId="59" applyNumberFormat="1" applyFont="1" applyFill="1" applyBorder="1" applyAlignment="1" applyProtection="1">
      <alignment horizontal="center" vertical="center" textRotation="90"/>
      <protection/>
    </xf>
    <xf numFmtId="0" fontId="25" fillId="24" borderId="52" xfId="0" applyNumberFormat="1" applyFont="1" applyFill="1" applyBorder="1" applyAlignment="1" applyProtection="1">
      <alignment horizontal="center" vertical="top"/>
      <protection/>
    </xf>
    <xf numFmtId="0" fontId="25" fillId="24" borderId="0" xfId="0" applyNumberFormat="1" applyFont="1" applyFill="1" applyBorder="1" applyAlignment="1" applyProtection="1">
      <alignment horizontal="center" vertical="top"/>
      <protection/>
    </xf>
    <xf numFmtId="0" fontId="25" fillId="24" borderId="47" xfId="59" applyNumberFormat="1" applyFont="1" applyFill="1" applyBorder="1" applyAlignment="1" applyProtection="1">
      <alignment horizontal="center" vertical="center" textRotation="90"/>
      <protection/>
    </xf>
    <xf numFmtId="0" fontId="25" fillId="24" borderId="18" xfId="59" applyNumberFormat="1" applyFont="1" applyFill="1" applyBorder="1" applyAlignment="1" applyProtection="1">
      <alignment horizontal="center" vertical="center" textRotation="90"/>
      <protection/>
    </xf>
    <xf numFmtId="0" fontId="25" fillId="24" borderId="86" xfId="59" applyNumberFormat="1" applyFont="1" applyFill="1" applyBorder="1" applyAlignment="1" applyProtection="1">
      <alignment horizontal="center" vertical="center" textRotation="90"/>
      <protection/>
    </xf>
    <xf numFmtId="0" fontId="4" fillId="24" borderId="46" xfId="59" applyNumberFormat="1" applyFont="1" applyFill="1" applyBorder="1" applyAlignment="1" applyProtection="1">
      <alignment horizontal="center" vertical="center" textRotation="90"/>
      <protection/>
    </xf>
    <xf numFmtId="0" fontId="4" fillId="24" borderId="17" xfId="59" applyNumberFormat="1" applyFont="1" applyFill="1" applyBorder="1" applyAlignment="1" applyProtection="1">
      <alignment horizontal="center" vertical="center" textRotation="90"/>
      <protection/>
    </xf>
    <xf numFmtId="0" fontId="34" fillId="0" borderId="0" xfId="0" applyFont="1" applyFill="1" applyBorder="1" applyAlignment="1" applyProtection="1">
      <alignment horizontal="center" vertical="top" wrapText="1"/>
      <protection/>
    </xf>
    <xf numFmtId="0" fontId="25" fillId="24" borderId="48" xfId="59" applyNumberFormat="1" applyFont="1" applyFill="1" applyBorder="1" applyAlignment="1" applyProtection="1">
      <alignment horizontal="center" vertical="center" textRotation="90"/>
      <protection/>
    </xf>
    <xf numFmtId="0" fontId="25" fillId="24" borderId="82" xfId="59" applyNumberFormat="1" applyFont="1" applyFill="1" applyBorder="1" applyAlignment="1" applyProtection="1">
      <alignment horizontal="center" vertical="center" textRotation="90"/>
      <protection/>
    </xf>
    <xf numFmtId="0" fontId="25" fillId="24" borderId="71" xfId="59" applyNumberFormat="1" applyFont="1" applyFill="1" applyBorder="1" applyAlignment="1" applyProtection="1">
      <alignment horizontal="center" vertical="center" textRotation="90"/>
      <protection/>
    </xf>
    <xf numFmtId="0" fontId="25" fillId="24" borderId="46" xfId="0" applyNumberFormat="1" applyFont="1" applyFill="1" applyBorder="1" applyAlignment="1" applyProtection="1">
      <alignment horizontal="center" vertical="center" textRotation="90"/>
      <protection/>
    </xf>
    <xf numFmtId="0" fontId="25" fillId="24" borderId="17" xfId="0" applyNumberFormat="1" applyFont="1" applyFill="1" applyBorder="1" applyAlignment="1" applyProtection="1">
      <alignment horizontal="center" vertical="center" textRotation="90"/>
      <protection/>
    </xf>
    <xf numFmtId="0" fontId="25" fillId="24" borderId="81" xfId="0" applyNumberFormat="1" applyFont="1" applyFill="1" applyBorder="1" applyAlignment="1" applyProtection="1">
      <alignment horizontal="center" vertical="center" textRotation="90"/>
      <protection/>
    </xf>
    <xf numFmtId="49" fontId="4" fillId="24" borderId="41" xfId="0" applyNumberFormat="1" applyFont="1" applyFill="1" applyBorder="1" applyAlignment="1" applyProtection="1">
      <alignment horizontal="center" vertical="center" textRotation="90"/>
      <protection/>
    </xf>
    <xf numFmtId="49" fontId="4" fillId="24" borderId="52" xfId="0" applyNumberFormat="1" applyFont="1" applyFill="1" applyBorder="1" applyAlignment="1" applyProtection="1">
      <alignment horizontal="center" vertical="center" textRotation="90"/>
      <protection/>
    </xf>
    <xf numFmtId="49" fontId="4" fillId="24" borderId="30" xfId="0" applyNumberFormat="1" applyFont="1" applyFill="1" applyBorder="1" applyAlignment="1" applyProtection="1">
      <alignment horizontal="center" vertical="center" textRotation="90"/>
      <protection/>
    </xf>
    <xf numFmtId="49" fontId="7" fillId="24" borderId="76" xfId="0" applyNumberFormat="1" applyFont="1" applyFill="1" applyBorder="1" applyAlignment="1" applyProtection="1">
      <alignment horizontal="center" vertical="center" textRotation="90"/>
      <protection/>
    </xf>
    <xf numFmtId="49" fontId="7" fillId="24" borderId="35" xfId="0" applyNumberFormat="1" applyFont="1" applyFill="1" applyBorder="1" applyAlignment="1" applyProtection="1">
      <alignment horizontal="center" vertical="center" textRotation="90"/>
      <protection/>
    </xf>
    <xf numFmtId="49" fontId="7" fillId="24" borderId="70" xfId="0" applyNumberFormat="1" applyFont="1" applyFill="1" applyBorder="1" applyAlignment="1" applyProtection="1">
      <alignment horizontal="center" vertical="center" textRotation="90"/>
      <protection/>
    </xf>
    <xf numFmtId="49" fontId="4" fillId="24" borderId="59" xfId="0" applyNumberFormat="1" applyFont="1" applyFill="1" applyBorder="1" applyAlignment="1" applyProtection="1">
      <alignment horizontal="center" vertical="top" wrapText="1"/>
      <protection/>
    </xf>
    <xf numFmtId="49" fontId="4" fillId="24" borderId="61" xfId="0" applyNumberFormat="1" applyFont="1" applyFill="1" applyBorder="1" applyAlignment="1" applyProtection="1">
      <alignment horizontal="center" vertical="top" wrapText="1"/>
      <protection/>
    </xf>
    <xf numFmtId="0" fontId="4" fillId="24" borderId="12" xfId="59" applyNumberFormat="1" applyFont="1" applyFill="1" applyBorder="1" applyAlignment="1" applyProtection="1">
      <alignment horizontal="center" vertical="center" textRotation="90"/>
      <protection/>
    </xf>
    <xf numFmtId="0" fontId="15" fillId="24" borderId="11" xfId="59" applyNumberFormat="1" applyFont="1" applyFill="1" applyBorder="1" applyAlignment="1" applyProtection="1">
      <alignment horizontal="center" vertical="center" textRotation="90"/>
      <protection/>
    </xf>
    <xf numFmtId="0" fontId="15" fillId="24" borderId="47" xfId="59" applyNumberFormat="1" applyFont="1" applyFill="1" applyBorder="1" applyAlignment="1" applyProtection="1">
      <alignment horizontal="center" vertical="center" textRotation="90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49" fontId="25" fillId="24" borderId="53" xfId="0" applyNumberFormat="1" applyFont="1" applyFill="1" applyBorder="1" applyAlignment="1" applyProtection="1">
      <alignment horizontal="center" vertical="center"/>
      <protection/>
    </xf>
    <xf numFmtId="49" fontId="7" fillId="24" borderId="29" xfId="0" applyNumberFormat="1" applyFont="1" applyFill="1" applyBorder="1" applyAlignment="1" applyProtection="1">
      <alignment horizontal="center" vertical="center"/>
      <protection/>
    </xf>
    <xf numFmtId="49" fontId="7" fillId="24" borderId="28" xfId="0" applyNumberFormat="1" applyFont="1" applyFill="1" applyBorder="1" applyAlignment="1" applyProtection="1">
      <alignment horizontal="center" vertical="center"/>
      <protection/>
    </xf>
    <xf numFmtId="0" fontId="25" fillId="24" borderId="52" xfId="59" applyNumberFormat="1" applyFont="1" applyFill="1" applyBorder="1" applyAlignment="1" applyProtection="1">
      <alignment horizontal="center" vertical="top"/>
      <protection/>
    </xf>
    <xf numFmtId="0" fontId="25" fillId="24" borderId="19" xfId="59" applyNumberFormat="1" applyFont="1" applyFill="1" applyBorder="1" applyAlignment="1" applyProtection="1">
      <alignment horizontal="center" vertical="top"/>
      <protection/>
    </xf>
    <xf numFmtId="49" fontId="11" fillId="24" borderId="30" xfId="0" applyNumberFormat="1" applyFont="1" applyFill="1" applyBorder="1" applyAlignment="1" applyProtection="1">
      <alignment horizontal="center" vertical="top"/>
      <protection/>
    </xf>
    <xf numFmtId="49" fontId="11" fillId="24" borderId="31" xfId="0" applyNumberFormat="1" applyFont="1" applyFill="1" applyBorder="1" applyAlignment="1" applyProtection="1">
      <alignment horizontal="center" vertical="top"/>
      <protection/>
    </xf>
    <xf numFmtId="0" fontId="4" fillId="24" borderId="30" xfId="0" applyNumberFormat="1" applyFont="1" applyFill="1" applyBorder="1" applyAlignment="1" applyProtection="1">
      <alignment horizontal="center" vertical="top"/>
      <protection/>
    </xf>
    <xf numFmtId="0" fontId="4" fillId="24" borderId="53" xfId="0" applyNumberFormat="1" applyFont="1" applyFill="1" applyBorder="1" applyAlignment="1" applyProtection="1">
      <alignment horizontal="center" vertical="top"/>
      <protection/>
    </xf>
    <xf numFmtId="0" fontId="7" fillId="4" borderId="24" xfId="0" applyFont="1" applyFill="1" applyBorder="1" applyAlignment="1" applyProtection="1">
      <alignment horizontal="center" vertical="top"/>
      <protection/>
    </xf>
    <xf numFmtId="0" fontId="7" fillId="4" borderId="51" xfId="0" applyFont="1" applyFill="1" applyBorder="1" applyAlignment="1" applyProtection="1">
      <alignment horizontal="center" vertical="top"/>
      <protection/>
    </xf>
    <xf numFmtId="0" fontId="7" fillId="4" borderId="25" xfId="0" applyFont="1" applyFill="1" applyBorder="1" applyAlignment="1" applyProtection="1">
      <alignment horizontal="center" vertical="top"/>
      <protection/>
    </xf>
    <xf numFmtId="0" fontId="25" fillId="24" borderId="30" xfId="59" applyNumberFormat="1" applyFont="1" applyFill="1" applyBorder="1" applyAlignment="1" applyProtection="1">
      <alignment horizontal="center" vertical="top"/>
      <protection/>
    </xf>
    <xf numFmtId="0" fontId="25" fillId="24" borderId="53" xfId="59" applyNumberFormat="1" applyFont="1" applyFill="1" applyBorder="1" applyAlignment="1" applyProtection="1">
      <alignment horizontal="center" vertical="top"/>
      <protection/>
    </xf>
    <xf numFmtId="0" fontId="25" fillId="24" borderId="70" xfId="59" applyNumberFormat="1" applyFont="1" applyFill="1" applyBorder="1" applyAlignment="1" applyProtection="1">
      <alignment horizontal="center" vertical="top"/>
      <protection/>
    </xf>
    <xf numFmtId="0" fontId="25" fillId="24" borderId="41" xfId="0" applyNumberFormat="1" applyFont="1" applyFill="1" applyBorder="1" applyAlignment="1" applyProtection="1">
      <alignment horizontal="center" vertical="top"/>
      <protection/>
    </xf>
    <xf numFmtId="0" fontId="25" fillId="24" borderId="33" xfId="0" applyNumberFormat="1" applyFont="1" applyFill="1" applyBorder="1" applyAlignment="1" applyProtection="1">
      <alignment horizontal="center" vertical="top"/>
      <protection/>
    </xf>
    <xf numFmtId="0" fontId="48" fillId="0" borderId="0" xfId="64" applyFont="1" applyBorder="1" applyAlignment="1" applyProtection="1">
      <alignment horizontal="left" vertical="top"/>
      <protection/>
    </xf>
    <xf numFmtId="0" fontId="48" fillId="0" borderId="35" xfId="64" applyFont="1" applyBorder="1" applyAlignment="1" applyProtection="1">
      <alignment horizontal="left" vertical="top"/>
      <protection/>
    </xf>
    <xf numFmtId="0" fontId="4" fillId="24" borderId="87" xfId="0" applyNumberFormat="1" applyFont="1" applyFill="1" applyBorder="1" applyAlignment="1" applyProtection="1">
      <alignment horizontal="center" vertical="top"/>
      <protection/>
    </xf>
    <xf numFmtId="0" fontId="4" fillId="24" borderId="18" xfId="0" applyNumberFormat="1" applyFont="1" applyFill="1" applyBorder="1" applyAlignment="1" applyProtection="1">
      <alignment horizontal="center" vertical="top"/>
      <protection/>
    </xf>
    <xf numFmtId="0" fontId="4" fillId="24" borderId="87" xfId="59" applyNumberFormat="1" applyFont="1" applyFill="1" applyBorder="1" applyAlignment="1" applyProtection="1">
      <alignment horizontal="center" vertical="top"/>
      <protection/>
    </xf>
    <xf numFmtId="0" fontId="4" fillId="24" borderId="18" xfId="59" applyNumberFormat="1" applyFont="1" applyFill="1" applyBorder="1" applyAlignment="1" applyProtection="1">
      <alignment horizontal="center" vertical="top"/>
      <protection/>
    </xf>
    <xf numFmtId="0" fontId="25" fillId="24" borderId="20" xfId="59" applyNumberFormat="1" applyFont="1" applyFill="1" applyBorder="1" applyAlignment="1" applyProtection="1">
      <alignment horizontal="center" vertical="top" wrapText="1"/>
      <protection/>
    </xf>
    <xf numFmtId="0" fontId="25" fillId="24" borderId="64" xfId="59" applyNumberFormat="1" applyFont="1" applyFill="1" applyBorder="1" applyAlignment="1" applyProtection="1">
      <alignment horizontal="center" vertical="top" wrapText="1"/>
      <protection/>
    </xf>
    <xf numFmtId="0" fontId="25" fillId="24" borderId="21" xfId="59" applyNumberFormat="1" applyFont="1" applyFill="1" applyBorder="1" applyAlignment="1" applyProtection="1">
      <alignment horizontal="center" vertical="top" wrapText="1"/>
      <protection/>
    </xf>
    <xf numFmtId="0" fontId="25" fillId="24" borderId="32" xfId="59" applyNumberFormat="1" applyFont="1" applyFill="1" applyBorder="1" applyAlignment="1" applyProtection="1">
      <alignment horizontal="center" vertical="top" wrapText="1"/>
      <protection/>
    </xf>
    <xf numFmtId="0" fontId="25" fillId="24" borderId="50" xfId="59" applyNumberFormat="1" applyFont="1" applyFill="1" applyBorder="1" applyAlignment="1" applyProtection="1">
      <alignment horizontal="center" vertical="top" wrapText="1"/>
      <protection/>
    </xf>
    <xf numFmtId="0" fontId="25" fillId="24" borderId="43" xfId="59" applyNumberFormat="1" applyFont="1" applyFill="1" applyBorder="1" applyAlignment="1" applyProtection="1">
      <alignment horizontal="center" vertical="top" wrapText="1"/>
      <protection/>
    </xf>
    <xf numFmtId="49" fontId="7" fillId="24" borderId="45" xfId="0" applyNumberFormat="1" applyFont="1" applyFill="1" applyBorder="1" applyAlignment="1" applyProtection="1">
      <alignment horizontal="center" vertical="top" wrapText="1"/>
      <protection/>
    </xf>
    <xf numFmtId="49" fontId="7" fillId="24" borderId="42" xfId="0" applyNumberFormat="1" applyFont="1" applyFill="1" applyBorder="1" applyAlignment="1" applyProtection="1">
      <alignment horizontal="center" vertical="top" wrapText="1"/>
      <protection/>
    </xf>
    <xf numFmtId="49" fontId="7" fillId="24" borderId="34" xfId="0" applyNumberFormat="1" applyFont="1" applyFill="1" applyBorder="1" applyAlignment="1" applyProtection="1">
      <alignment horizontal="center" vertical="top" wrapText="1"/>
      <protection/>
    </xf>
    <xf numFmtId="49" fontId="7" fillId="24" borderId="19" xfId="0" applyNumberFormat="1" applyFont="1" applyFill="1" applyBorder="1" applyAlignment="1" applyProtection="1">
      <alignment horizontal="center" vertical="top" wrapText="1"/>
      <protection/>
    </xf>
    <xf numFmtId="49" fontId="7" fillId="24" borderId="14" xfId="0" applyNumberFormat="1" applyFont="1" applyFill="1" applyBorder="1" applyAlignment="1" applyProtection="1">
      <alignment horizontal="center" vertical="top" textRotation="90"/>
      <protection/>
    </xf>
    <xf numFmtId="49" fontId="7" fillId="24" borderId="44" xfId="0" applyNumberFormat="1" applyFont="1" applyFill="1" applyBorder="1" applyAlignment="1" applyProtection="1">
      <alignment horizontal="center" vertical="top" textRotation="90"/>
      <protection/>
    </xf>
    <xf numFmtId="0" fontId="8" fillId="24" borderId="41" xfId="0" applyFont="1" applyFill="1" applyBorder="1" applyAlignment="1" applyProtection="1">
      <alignment horizontal="center"/>
      <protection/>
    </xf>
    <xf numFmtId="0" fontId="8" fillId="24" borderId="52" xfId="0" applyFont="1" applyFill="1" applyBorder="1" applyAlignment="1" applyProtection="1">
      <alignment horizontal="center"/>
      <protection/>
    </xf>
    <xf numFmtId="165" fontId="0" fillId="24" borderId="33" xfId="0" applyNumberFormat="1" applyFill="1" applyBorder="1" applyAlignment="1" applyProtection="1">
      <alignment horizontal="center"/>
      <protection/>
    </xf>
    <xf numFmtId="165" fontId="0" fillId="24" borderId="0" xfId="0" applyNumberForma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 vertical="top"/>
      <protection locked="0"/>
    </xf>
    <xf numFmtId="0" fontId="0" fillId="0" borderId="50" xfId="0" applyFill="1" applyBorder="1" applyAlignment="1" applyProtection="1">
      <alignment horizontal="center" vertical="top"/>
      <protection locked="0"/>
    </xf>
    <xf numFmtId="0" fontId="0" fillId="0" borderId="43" xfId="0" applyFill="1" applyBorder="1" applyAlignment="1" applyProtection="1">
      <alignment horizontal="center" vertical="top"/>
      <protection locked="0"/>
    </xf>
    <xf numFmtId="0" fontId="37" fillId="0" borderId="20" xfId="0" applyFont="1" applyFill="1" applyBorder="1" applyAlignment="1" applyProtection="1">
      <alignment horizontal="center" vertical="top" wrapText="1"/>
      <protection/>
    </xf>
    <xf numFmtId="0" fontId="37" fillId="0" borderId="21" xfId="0" applyFont="1" applyFill="1" applyBorder="1" applyAlignment="1" applyProtection="1">
      <alignment horizontal="center" vertical="top" wrapText="1"/>
      <protection/>
    </xf>
    <xf numFmtId="49" fontId="7" fillId="24" borderId="11" xfId="0" applyNumberFormat="1" applyFont="1" applyFill="1" applyBorder="1" applyAlignment="1" applyProtection="1">
      <alignment horizontal="center" vertical="center"/>
      <protection/>
    </xf>
    <xf numFmtId="0" fontId="32" fillId="24" borderId="47" xfId="0" applyFont="1" applyFill="1" applyBorder="1" applyAlignment="1">
      <alignment horizontal="center" vertical="center" textRotation="90"/>
    </xf>
    <xf numFmtId="0" fontId="32" fillId="24" borderId="18" xfId="0" applyFont="1" applyFill="1" applyBorder="1" applyAlignment="1">
      <alignment horizontal="center" vertical="center" textRotation="90"/>
    </xf>
    <xf numFmtId="0" fontId="32" fillId="24" borderId="86" xfId="0" applyFont="1" applyFill="1" applyBorder="1" applyAlignment="1">
      <alignment horizontal="center" vertical="center" textRotation="90"/>
    </xf>
    <xf numFmtId="0" fontId="16" fillId="0" borderId="28" xfId="59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 vertical="top"/>
      <protection/>
    </xf>
    <xf numFmtId="49" fontId="4" fillId="24" borderId="36" xfId="0" applyNumberFormat="1" applyFont="1" applyFill="1" applyBorder="1" applyAlignment="1" applyProtection="1">
      <alignment horizontal="center" vertical="center"/>
      <protection/>
    </xf>
    <xf numFmtId="49" fontId="4" fillId="24" borderId="37" xfId="0" applyNumberFormat="1" applyFont="1" applyFill="1" applyBorder="1" applyAlignment="1" applyProtection="1">
      <alignment horizontal="center" vertical="center"/>
      <protection/>
    </xf>
    <xf numFmtId="49" fontId="4" fillId="24" borderId="12" xfId="0" applyNumberFormat="1" applyFont="1" applyFill="1" applyBorder="1" applyAlignment="1" applyProtection="1">
      <alignment horizontal="center" vertical="center"/>
      <protection/>
    </xf>
    <xf numFmtId="49" fontId="4" fillId="24" borderId="11" xfId="0" applyNumberFormat="1" applyFont="1" applyFill="1" applyBorder="1" applyAlignment="1" applyProtection="1">
      <alignment horizontal="center" vertical="center"/>
      <protection/>
    </xf>
    <xf numFmtId="0" fontId="11" fillId="24" borderId="38" xfId="0" applyFont="1" applyFill="1" applyBorder="1" applyAlignment="1">
      <alignment horizontal="center" vertical="center"/>
    </xf>
    <xf numFmtId="0" fontId="11" fillId="24" borderId="37" xfId="0" applyFont="1" applyFill="1" applyBorder="1" applyAlignment="1">
      <alignment horizontal="center" vertical="center"/>
    </xf>
    <xf numFmtId="0" fontId="11" fillId="24" borderId="40" xfId="0" applyFont="1" applyFill="1" applyBorder="1" applyAlignment="1">
      <alignment horizontal="center" vertical="center"/>
    </xf>
    <xf numFmtId="0" fontId="11" fillId="24" borderId="61" xfId="0" applyFont="1" applyFill="1" applyBorder="1" applyAlignment="1">
      <alignment horizontal="center" vertical="center"/>
    </xf>
    <xf numFmtId="0" fontId="11" fillId="24" borderId="47" xfId="0" applyFont="1" applyFill="1" applyBorder="1" applyAlignment="1">
      <alignment horizontal="center" vertical="center"/>
    </xf>
    <xf numFmtId="0" fontId="11" fillId="24" borderId="48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/>
    </xf>
    <xf numFmtId="0" fontId="32" fillId="24" borderId="37" xfId="0" applyFont="1" applyFill="1" applyBorder="1" applyAlignment="1">
      <alignment horizontal="center"/>
    </xf>
    <xf numFmtId="0" fontId="32" fillId="24" borderId="54" xfId="0" applyFont="1" applyFill="1" applyBorder="1" applyAlignment="1">
      <alignment horizontal="center"/>
    </xf>
    <xf numFmtId="0" fontId="32" fillId="24" borderId="46" xfId="0" applyFont="1" applyFill="1" applyBorder="1" applyAlignment="1">
      <alignment horizontal="center" vertical="center" textRotation="90"/>
    </xf>
    <xf numFmtId="0" fontId="32" fillId="24" borderId="17" xfId="0" applyFont="1" applyFill="1" applyBorder="1" applyAlignment="1">
      <alignment horizontal="center" vertical="center" textRotation="90"/>
    </xf>
    <xf numFmtId="0" fontId="32" fillId="24" borderId="81" xfId="0" applyFont="1" applyFill="1" applyBorder="1" applyAlignment="1">
      <alignment horizontal="center" vertical="center" textRotation="90"/>
    </xf>
    <xf numFmtId="0" fontId="44" fillId="0" borderId="0" xfId="0" applyFont="1" applyAlignment="1">
      <alignment horizontal="left" vertical="justify" wrapText="1"/>
    </xf>
    <xf numFmtId="0" fontId="32" fillId="24" borderId="36" xfId="0" applyFont="1" applyFill="1" applyBorder="1" applyAlignment="1">
      <alignment horizontal="center"/>
    </xf>
    <xf numFmtId="0" fontId="32" fillId="24" borderId="40" xfId="0" applyFont="1" applyFill="1" applyBorder="1" applyAlignment="1">
      <alignment horizontal="center"/>
    </xf>
    <xf numFmtId="49" fontId="4" fillId="24" borderId="46" xfId="59" applyNumberFormat="1" applyFont="1" applyFill="1" applyBorder="1" applyAlignment="1" applyProtection="1">
      <alignment horizontal="center" vertical="center" textRotation="90"/>
      <protection/>
    </xf>
    <xf numFmtId="49" fontId="4" fillId="24" borderId="17" xfId="59" applyNumberFormat="1" applyFont="1" applyFill="1" applyBorder="1" applyAlignment="1" applyProtection="1">
      <alignment horizontal="center" vertical="center" textRotation="90"/>
      <protection/>
    </xf>
    <xf numFmtId="49" fontId="4" fillId="24" borderId="81" xfId="59" applyNumberFormat="1" applyFont="1" applyFill="1" applyBorder="1" applyAlignment="1" applyProtection="1">
      <alignment horizontal="center" vertical="center" textRotation="90"/>
      <protection/>
    </xf>
    <xf numFmtId="49" fontId="15" fillId="24" borderId="47" xfId="59" applyNumberFormat="1" applyFont="1" applyFill="1" applyBorder="1" applyAlignment="1" applyProtection="1">
      <alignment horizontal="center" vertical="center" textRotation="90"/>
      <protection/>
    </xf>
    <xf numFmtId="49" fontId="15" fillId="24" borderId="18" xfId="59" applyNumberFormat="1" applyFont="1" applyFill="1" applyBorder="1" applyAlignment="1" applyProtection="1">
      <alignment horizontal="center" vertical="center" textRotation="90"/>
      <protection/>
    </xf>
    <xf numFmtId="49" fontId="15" fillId="24" borderId="86" xfId="59" applyNumberFormat="1" applyFont="1" applyFill="1" applyBorder="1" applyAlignment="1" applyProtection="1">
      <alignment horizontal="center" vertical="center" textRotation="90"/>
      <protection/>
    </xf>
    <xf numFmtId="0" fontId="32" fillId="24" borderId="48" xfId="0" applyFont="1" applyFill="1" applyBorder="1" applyAlignment="1">
      <alignment horizontal="center" vertical="center" textRotation="90"/>
    </xf>
    <xf numFmtId="0" fontId="32" fillId="24" borderId="82" xfId="0" applyFont="1" applyFill="1" applyBorder="1" applyAlignment="1">
      <alignment horizontal="center" vertical="center" textRotation="90"/>
    </xf>
    <xf numFmtId="0" fontId="32" fillId="24" borderId="71" xfId="0" applyFont="1" applyFill="1" applyBorder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лТаблица" xfId="59"/>
    <cellStyle name="Текст предупреждения" xfId="60"/>
    <cellStyle name="Comma" xfId="61"/>
    <cellStyle name="Comma [0]" xfId="62"/>
    <cellStyle name="Хороший" xfId="63"/>
    <cellStyle name="ЧТаблица" xfId="64"/>
    <cellStyle name="Шапочка" xfId="65"/>
  </cellStyles>
  <dxfs count="90">
    <dxf>
      <fill>
        <patternFill patternType="gray0625">
          <fgColor indexed="19"/>
          <bgColor indexed="50"/>
        </patternFill>
      </fill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0"/>
  <sheetViews>
    <sheetView showGridLines="0" showZeros="0" zoomScalePageLayoutView="0" workbookViewId="0" topLeftCell="AQ37">
      <selection activeCell="C19" sqref="C19"/>
    </sheetView>
  </sheetViews>
  <sheetFormatPr defaultColWidth="9.00390625" defaultRowHeight="12.75"/>
  <cols>
    <col min="1" max="4" width="2.875" style="225" customWidth="1"/>
    <col min="5" max="5" width="3.00390625" style="225" customWidth="1"/>
    <col min="6" max="41" width="2.875" style="225" customWidth="1"/>
    <col min="42" max="42" width="4.00390625" style="225" customWidth="1"/>
    <col min="43" max="53" width="2.875" style="225" customWidth="1"/>
    <col min="54" max="54" width="4.125" style="225" customWidth="1"/>
    <col min="55" max="55" width="5.125" style="225" customWidth="1"/>
    <col min="56" max="56" width="7.875" style="225" customWidth="1"/>
    <col min="57" max="57" width="7.75390625" style="225" customWidth="1"/>
    <col min="58" max="58" width="6.125" style="225" customWidth="1"/>
    <col min="59" max="63" width="7.125" style="225" customWidth="1"/>
    <col min="64" max="67" width="8.25390625" style="225" customWidth="1"/>
    <col min="68" max="69" width="9.125" style="225" customWidth="1"/>
    <col min="70" max="70" width="6.00390625" style="225" customWidth="1"/>
    <col min="71" max="71" width="7.625" style="225" customWidth="1"/>
    <col min="72" max="72" width="5.375" style="225" customWidth="1"/>
    <col min="73" max="73" width="6.25390625" style="225" customWidth="1"/>
    <col min="74" max="74" width="6.375" style="225" customWidth="1"/>
    <col min="75" max="75" width="6.00390625" style="225" customWidth="1"/>
    <col min="76" max="76" width="6.125" style="225" customWidth="1"/>
    <col min="77" max="77" width="6.875" style="225" customWidth="1"/>
    <col min="78" max="78" width="6.125" style="225" customWidth="1"/>
    <col min="79" max="79" width="5.375" style="225" customWidth="1"/>
    <col min="80" max="80" width="6.625" style="225" customWidth="1"/>
    <col min="81" max="81" width="6.00390625" style="225" customWidth="1"/>
    <col min="82" max="82" width="5.625" style="225" customWidth="1"/>
    <col min="83" max="83" width="5.75390625" style="225" customWidth="1"/>
    <col min="84" max="84" width="6.00390625" style="225" customWidth="1"/>
    <col min="85" max="85" width="5.375" style="225" customWidth="1"/>
    <col min="86" max="86" width="5.125" style="225" customWidth="1"/>
    <col min="87" max="87" width="5.25390625" style="225" customWidth="1"/>
    <col min="88" max="88" width="6.875" style="225" customWidth="1"/>
    <col min="89" max="89" width="7.625" style="225" customWidth="1"/>
    <col min="90" max="16384" width="9.125" style="225" customWidth="1"/>
  </cols>
  <sheetData>
    <row r="1" ht="12.75">
      <c r="R1" s="226" t="s">
        <v>335</v>
      </c>
    </row>
    <row r="2" spans="1:31" s="232" customFormat="1" ht="15.75" customHeight="1">
      <c r="A2" s="227"/>
      <c r="B2" s="228"/>
      <c r="C2" s="228"/>
      <c r="D2" s="229"/>
      <c r="E2" s="230"/>
      <c r="F2" s="230"/>
      <c r="G2" s="231"/>
      <c r="H2" s="231"/>
      <c r="I2" s="231"/>
      <c r="J2" s="231"/>
      <c r="L2" s="231"/>
      <c r="M2" s="231"/>
      <c r="N2" s="231"/>
      <c r="O2" s="231"/>
      <c r="R2" s="231"/>
      <c r="S2" s="229" t="s">
        <v>336</v>
      </c>
      <c r="U2" s="231"/>
      <c r="V2" s="227"/>
      <c r="W2" s="227"/>
      <c r="X2" s="227"/>
      <c r="Y2" s="230"/>
      <c r="Z2" s="230"/>
      <c r="AA2" s="230"/>
      <c r="AB2" s="230"/>
      <c r="AC2" s="230"/>
      <c r="AD2" s="230"/>
      <c r="AE2" s="230"/>
    </row>
    <row r="3" spans="1:31" s="232" customFormat="1" ht="12.75">
      <c r="A3" s="228" t="s">
        <v>23</v>
      </c>
      <c r="C3" s="228"/>
      <c r="D3" s="229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27"/>
      <c r="W3" s="227"/>
      <c r="X3" s="227"/>
      <c r="Y3" s="230"/>
      <c r="Z3" s="230"/>
      <c r="AA3" s="230"/>
      <c r="AB3" s="230"/>
      <c r="AC3" s="230"/>
      <c r="AD3" s="230"/>
      <c r="AE3" s="230"/>
    </row>
    <row r="4" spans="1:31" s="232" customFormat="1" ht="12.75">
      <c r="A4" s="228" t="s">
        <v>98</v>
      </c>
      <c r="C4" s="228"/>
      <c r="D4" s="229"/>
      <c r="E4" s="231"/>
      <c r="F4" s="231"/>
      <c r="G4" s="228" t="s">
        <v>99</v>
      </c>
      <c r="H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27"/>
      <c r="W4" s="227"/>
      <c r="X4" s="229" t="s">
        <v>22</v>
      </c>
      <c r="Z4" s="230"/>
      <c r="AB4" s="230"/>
      <c r="AC4" s="230"/>
      <c r="AD4" s="230"/>
      <c r="AE4" s="230"/>
    </row>
    <row r="5" spans="1:40" s="232" customFormat="1" ht="12.75">
      <c r="A5" s="228"/>
      <c r="C5" s="228"/>
      <c r="D5" s="229"/>
      <c r="E5" s="231"/>
      <c r="F5" s="231"/>
      <c r="G5" s="229" t="s">
        <v>102</v>
      </c>
      <c r="H5" s="231"/>
      <c r="I5" s="231"/>
      <c r="J5" s="230"/>
      <c r="K5" s="231"/>
      <c r="L5" s="231"/>
      <c r="M5" s="231"/>
      <c r="N5" s="231"/>
      <c r="P5" s="231"/>
      <c r="Q5" s="231"/>
      <c r="R5" s="231"/>
      <c r="S5" s="231"/>
      <c r="T5" s="231"/>
      <c r="U5" s="231"/>
      <c r="V5" s="227"/>
      <c r="W5" s="227"/>
      <c r="X5" s="227"/>
      <c r="Y5" s="230"/>
      <c r="Z5" s="230"/>
      <c r="AA5" s="230"/>
      <c r="AB5" s="230"/>
      <c r="AC5" s="230"/>
      <c r="AD5" s="230"/>
      <c r="AE5" s="230"/>
      <c r="AN5" s="229" t="s">
        <v>101</v>
      </c>
    </row>
    <row r="6" spans="1:31" s="232" customFormat="1" ht="12.75">
      <c r="A6" s="225"/>
      <c r="B6" s="229"/>
      <c r="C6" s="229"/>
      <c r="D6" s="229"/>
      <c r="E6" s="229"/>
      <c r="G6" s="233"/>
      <c r="H6" s="233"/>
      <c r="I6" s="233"/>
      <c r="J6" s="233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30"/>
      <c r="Z6" s="230"/>
      <c r="AA6" s="230"/>
      <c r="AB6" s="230"/>
      <c r="AC6" s="230"/>
      <c r="AD6" s="230"/>
      <c r="AE6" s="230"/>
    </row>
    <row r="7" spans="1:50" s="232" customFormat="1" ht="12.75">
      <c r="A7" s="225"/>
      <c r="B7" s="229" t="s">
        <v>43</v>
      </c>
      <c r="C7" s="229"/>
      <c r="D7" s="229"/>
      <c r="E7" s="229"/>
      <c r="F7" s="233"/>
      <c r="G7" s="233"/>
      <c r="H7" s="233"/>
      <c r="I7" s="233"/>
      <c r="J7" s="233"/>
      <c r="K7" s="227"/>
      <c r="L7" s="882" t="s">
        <v>516</v>
      </c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230"/>
      <c r="AC7" s="230"/>
      <c r="AD7" s="230"/>
      <c r="AE7" s="230"/>
      <c r="AH7" s="234" t="s">
        <v>46</v>
      </c>
      <c r="AI7" s="235"/>
      <c r="AJ7" s="235"/>
      <c r="AK7" s="235"/>
      <c r="AL7" s="235"/>
      <c r="AM7" s="235"/>
      <c r="AN7" s="235"/>
      <c r="AP7" s="236" t="s">
        <v>100</v>
      </c>
      <c r="AQ7" s="236"/>
      <c r="AR7" s="236"/>
      <c r="AS7" s="236"/>
      <c r="AT7" s="236"/>
      <c r="AU7" s="236"/>
      <c r="AV7" s="236"/>
      <c r="AW7" s="236"/>
      <c r="AX7" s="237"/>
    </row>
    <row r="8" spans="1:50" s="232" customFormat="1" ht="12.75">
      <c r="A8" s="225"/>
      <c r="B8" s="238" t="s">
        <v>501</v>
      </c>
      <c r="C8" s="229"/>
      <c r="D8" s="229"/>
      <c r="E8" s="229"/>
      <c r="F8" s="233"/>
      <c r="G8" s="233"/>
      <c r="H8" s="233"/>
      <c r="I8" s="233"/>
      <c r="J8" s="23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  <c r="X8" s="883"/>
      <c r="Y8" s="883"/>
      <c r="Z8" s="883"/>
      <c r="AA8" s="883"/>
      <c r="AB8" s="230"/>
      <c r="AC8" s="230"/>
      <c r="AD8" s="230"/>
      <c r="AE8" s="230"/>
      <c r="AH8" s="228" t="s">
        <v>47</v>
      </c>
      <c r="AI8" s="235"/>
      <c r="AJ8" s="235"/>
      <c r="AK8" s="235"/>
      <c r="AL8" s="235"/>
      <c r="AM8" s="235"/>
      <c r="AN8" s="235"/>
      <c r="AP8" s="566">
        <v>3.5</v>
      </c>
      <c r="AQ8" s="236" t="s">
        <v>391</v>
      </c>
      <c r="AR8" s="236"/>
      <c r="AS8" s="236"/>
      <c r="AT8" s="236"/>
      <c r="AU8" s="236"/>
      <c r="AV8" s="236"/>
      <c r="AW8" s="236"/>
      <c r="AX8" s="237"/>
    </row>
    <row r="9" spans="1:53" s="232" customFormat="1" ht="12.75">
      <c r="A9" s="225"/>
      <c r="B9" s="229" t="s">
        <v>318</v>
      </c>
      <c r="C9" s="229"/>
      <c r="D9" s="229"/>
      <c r="E9" s="229"/>
      <c r="F9" s="233"/>
      <c r="G9" s="233"/>
      <c r="H9" s="233"/>
      <c r="I9" s="233"/>
      <c r="J9" s="233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4"/>
      <c r="AA9" s="884"/>
      <c r="AB9" s="230"/>
      <c r="AC9" s="230"/>
      <c r="AD9" s="230"/>
      <c r="AE9" s="230"/>
      <c r="AH9" s="229" t="s">
        <v>60</v>
      </c>
      <c r="AI9" s="235"/>
      <c r="AJ9" s="235"/>
      <c r="AK9" s="235"/>
      <c r="AL9" s="235"/>
      <c r="AM9" s="235"/>
      <c r="AN9" s="235"/>
      <c r="AO9" s="235"/>
      <c r="AP9" s="239" t="s">
        <v>506</v>
      </c>
      <c r="AQ9" s="240"/>
      <c r="AR9" s="240"/>
      <c r="AS9" s="240"/>
      <c r="AT9" s="240"/>
      <c r="AU9" s="240"/>
      <c r="AV9" s="240"/>
      <c r="AW9" s="240"/>
      <c r="AX9" s="241"/>
      <c r="BA9" s="232" t="s">
        <v>508</v>
      </c>
    </row>
    <row r="10" spans="1:31" s="232" customFormat="1" ht="12.75">
      <c r="A10" s="225"/>
      <c r="C10" s="229"/>
      <c r="D10" s="229"/>
      <c r="E10" s="229"/>
      <c r="G10" s="233"/>
      <c r="H10" s="233"/>
      <c r="I10" s="233"/>
      <c r="J10" s="233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30"/>
      <c r="Z10" s="230"/>
      <c r="AA10" s="230"/>
      <c r="AB10" s="230"/>
      <c r="AC10" s="230"/>
      <c r="AD10" s="230"/>
      <c r="AE10" s="230"/>
    </row>
    <row r="11" spans="2:51" ht="12.75">
      <c r="B11" s="226" t="s">
        <v>95</v>
      </c>
      <c r="AY11" s="225" t="s">
        <v>111</v>
      </c>
    </row>
    <row r="12" ht="13.5" thickBot="1"/>
    <row r="13" spans="1:53" ht="12.75">
      <c r="A13" s="704" t="s">
        <v>24</v>
      </c>
      <c r="B13" s="701" t="s">
        <v>25</v>
      </c>
      <c r="C13" s="702"/>
      <c r="D13" s="702"/>
      <c r="E13" s="702"/>
      <c r="F13" s="703"/>
      <c r="G13" s="701" t="s">
        <v>26</v>
      </c>
      <c r="H13" s="702"/>
      <c r="I13" s="702"/>
      <c r="J13" s="703"/>
      <c r="K13" s="701" t="s">
        <v>27</v>
      </c>
      <c r="L13" s="702"/>
      <c r="M13" s="702"/>
      <c r="N13" s="703"/>
      <c r="O13" s="701" t="s">
        <v>28</v>
      </c>
      <c r="P13" s="702"/>
      <c r="Q13" s="702"/>
      <c r="R13" s="702"/>
      <c r="S13" s="703"/>
      <c r="T13" s="701" t="s">
        <v>29</v>
      </c>
      <c r="U13" s="702"/>
      <c r="V13" s="702"/>
      <c r="W13" s="703"/>
      <c r="X13" s="701" t="s">
        <v>30</v>
      </c>
      <c r="Y13" s="702"/>
      <c r="Z13" s="702"/>
      <c r="AA13" s="703"/>
      <c r="AB13" s="701" t="s">
        <v>31</v>
      </c>
      <c r="AC13" s="702"/>
      <c r="AD13" s="702"/>
      <c r="AE13" s="702"/>
      <c r="AF13" s="703"/>
      <c r="AG13" s="701" t="s">
        <v>32</v>
      </c>
      <c r="AH13" s="702"/>
      <c r="AI13" s="702"/>
      <c r="AJ13" s="703"/>
      <c r="AK13" s="701" t="s">
        <v>33</v>
      </c>
      <c r="AL13" s="702"/>
      <c r="AM13" s="702"/>
      <c r="AN13" s="703"/>
      <c r="AO13" s="701" t="s">
        <v>34</v>
      </c>
      <c r="AP13" s="702"/>
      <c r="AQ13" s="702"/>
      <c r="AR13" s="702"/>
      <c r="AS13" s="703"/>
      <c r="AT13" s="701" t="s">
        <v>35</v>
      </c>
      <c r="AU13" s="702"/>
      <c r="AV13" s="702"/>
      <c r="AW13" s="703"/>
      <c r="AX13" s="701" t="s">
        <v>36</v>
      </c>
      <c r="AY13" s="702"/>
      <c r="AZ13" s="702"/>
      <c r="BA13" s="703"/>
    </row>
    <row r="14" spans="1:53" ht="12.75">
      <c r="A14" s="705"/>
      <c r="B14" s="449">
        <v>1</v>
      </c>
      <c r="C14" s="450">
        <v>8</v>
      </c>
      <c r="D14" s="450">
        <v>15</v>
      </c>
      <c r="E14" s="450">
        <v>22</v>
      </c>
      <c r="F14" s="451">
        <v>29</v>
      </c>
      <c r="G14" s="449">
        <v>6</v>
      </c>
      <c r="H14" s="450">
        <v>13</v>
      </c>
      <c r="I14" s="450">
        <v>20</v>
      </c>
      <c r="J14" s="451">
        <v>27</v>
      </c>
      <c r="K14" s="449">
        <v>3</v>
      </c>
      <c r="L14" s="450">
        <v>10</v>
      </c>
      <c r="M14" s="450">
        <v>17</v>
      </c>
      <c r="N14" s="451">
        <v>24</v>
      </c>
      <c r="O14" s="449">
        <v>1</v>
      </c>
      <c r="P14" s="450">
        <v>8</v>
      </c>
      <c r="Q14" s="450">
        <v>15</v>
      </c>
      <c r="R14" s="450">
        <v>22</v>
      </c>
      <c r="S14" s="451">
        <v>29</v>
      </c>
      <c r="T14" s="449">
        <v>5</v>
      </c>
      <c r="U14" s="450">
        <v>12</v>
      </c>
      <c r="V14" s="450">
        <v>19</v>
      </c>
      <c r="W14" s="451">
        <v>26</v>
      </c>
      <c r="X14" s="449">
        <v>2</v>
      </c>
      <c r="Y14" s="450">
        <v>9</v>
      </c>
      <c r="Z14" s="450">
        <v>16</v>
      </c>
      <c r="AA14" s="451">
        <v>23</v>
      </c>
      <c r="AB14" s="449">
        <v>2</v>
      </c>
      <c r="AC14" s="450">
        <v>9</v>
      </c>
      <c r="AD14" s="450">
        <v>16</v>
      </c>
      <c r="AE14" s="450">
        <v>23</v>
      </c>
      <c r="AF14" s="451">
        <v>30</v>
      </c>
      <c r="AG14" s="449">
        <v>6</v>
      </c>
      <c r="AH14" s="450">
        <v>13</v>
      </c>
      <c r="AI14" s="450">
        <v>20</v>
      </c>
      <c r="AJ14" s="451">
        <v>27</v>
      </c>
      <c r="AK14" s="449">
        <v>4</v>
      </c>
      <c r="AL14" s="450">
        <v>11</v>
      </c>
      <c r="AM14" s="450">
        <v>18</v>
      </c>
      <c r="AN14" s="451">
        <v>25</v>
      </c>
      <c r="AO14" s="449">
        <v>1</v>
      </c>
      <c r="AP14" s="450">
        <v>8</v>
      </c>
      <c r="AQ14" s="450">
        <v>15</v>
      </c>
      <c r="AR14" s="450">
        <v>22</v>
      </c>
      <c r="AS14" s="451">
        <v>29</v>
      </c>
      <c r="AT14" s="449">
        <v>6</v>
      </c>
      <c r="AU14" s="450">
        <v>13</v>
      </c>
      <c r="AV14" s="450">
        <v>20</v>
      </c>
      <c r="AW14" s="451">
        <v>27</v>
      </c>
      <c r="AX14" s="452">
        <v>3</v>
      </c>
      <c r="AY14" s="450">
        <v>10</v>
      </c>
      <c r="AZ14" s="450">
        <v>17</v>
      </c>
      <c r="BA14" s="451">
        <v>24</v>
      </c>
    </row>
    <row r="15" spans="1:53" ht="13.5" thickBot="1">
      <c r="A15" s="453"/>
      <c r="B15" s="454">
        <f>B14+6</f>
        <v>7</v>
      </c>
      <c r="C15" s="455">
        <f>C14+6</f>
        <v>14</v>
      </c>
      <c r="D15" s="455">
        <f>D14+6</f>
        <v>21</v>
      </c>
      <c r="E15" s="455">
        <f>E14+6</f>
        <v>28</v>
      </c>
      <c r="F15" s="456">
        <v>5</v>
      </c>
      <c r="G15" s="454">
        <f>G14+6</f>
        <v>12</v>
      </c>
      <c r="H15" s="455">
        <f>H14+6</f>
        <v>19</v>
      </c>
      <c r="I15" s="455">
        <f>I14+6</f>
        <v>26</v>
      </c>
      <c r="J15" s="456">
        <v>2</v>
      </c>
      <c r="K15" s="454">
        <f aca="true" t="shared" si="0" ref="K15:R15">K14+6</f>
        <v>9</v>
      </c>
      <c r="L15" s="455">
        <f t="shared" si="0"/>
        <v>16</v>
      </c>
      <c r="M15" s="455">
        <f t="shared" si="0"/>
        <v>23</v>
      </c>
      <c r="N15" s="456">
        <f t="shared" si="0"/>
        <v>30</v>
      </c>
      <c r="O15" s="454">
        <f t="shared" si="0"/>
        <v>7</v>
      </c>
      <c r="P15" s="455">
        <f t="shared" si="0"/>
        <v>14</v>
      </c>
      <c r="Q15" s="455">
        <f t="shared" si="0"/>
        <v>21</v>
      </c>
      <c r="R15" s="455">
        <f t="shared" si="0"/>
        <v>28</v>
      </c>
      <c r="S15" s="456">
        <v>4</v>
      </c>
      <c r="T15" s="454">
        <f>T14+6</f>
        <v>11</v>
      </c>
      <c r="U15" s="455">
        <f>U14+6</f>
        <v>18</v>
      </c>
      <c r="V15" s="455">
        <f>V14+6</f>
        <v>25</v>
      </c>
      <c r="W15" s="456">
        <v>1</v>
      </c>
      <c r="X15" s="454">
        <f>X14+6</f>
        <v>8</v>
      </c>
      <c r="Y15" s="455">
        <f>Y14+6</f>
        <v>15</v>
      </c>
      <c r="Z15" s="455">
        <f>Z14+6</f>
        <v>22</v>
      </c>
      <c r="AA15" s="456">
        <v>1</v>
      </c>
      <c r="AB15" s="454">
        <f>AB14+6</f>
        <v>8</v>
      </c>
      <c r="AC15" s="455">
        <f>AC14+6</f>
        <v>15</v>
      </c>
      <c r="AD15" s="455">
        <f>AD14+6</f>
        <v>22</v>
      </c>
      <c r="AE15" s="455">
        <f>AE14+6</f>
        <v>29</v>
      </c>
      <c r="AF15" s="456">
        <v>5</v>
      </c>
      <c r="AG15" s="454">
        <f>AG14+6</f>
        <v>12</v>
      </c>
      <c r="AH15" s="455">
        <f>AH14+6</f>
        <v>19</v>
      </c>
      <c r="AI15" s="455">
        <f>AI14+6</f>
        <v>26</v>
      </c>
      <c r="AJ15" s="456">
        <v>3</v>
      </c>
      <c r="AK15" s="454">
        <f aca="true" t="shared" si="1" ref="AK15:AR15">AK14+6</f>
        <v>10</v>
      </c>
      <c r="AL15" s="455">
        <f t="shared" si="1"/>
        <v>17</v>
      </c>
      <c r="AM15" s="455">
        <f t="shared" si="1"/>
        <v>24</v>
      </c>
      <c r="AN15" s="456">
        <f t="shared" si="1"/>
        <v>31</v>
      </c>
      <c r="AO15" s="454">
        <f t="shared" si="1"/>
        <v>7</v>
      </c>
      <c r="AP15" s="455">
        <f t="shared" si="1"/>
        <v>14</v>
      </c>
      <c r="AQ15" s="455">
        <f t="shared" si="1"/>
        <v>21</v>
      </c>
      <c r="AR15" s="455">
        <f t="shared" si="1"/>
        <v>28</v>
      </c>
      <c r="AS15" s="456">
        <v>5</v>
      </c>
      <c r="AT15" s="454">
        <f>AT14+6</f>
        <v>12</v>
      </c>
      <c r="AU15" s="455">
        <f>AU14+6</f>
        <v>19</v>
      </c>
      <c r="AV15" s="455">
        <f>AV14+6</f>
        <v>26</v>
      </c>
      <c r="AW15" s="456">
        <v>2</v>
      </c>
      <c r="AX15" s="457">
        <f>AX14+6</f>
        <v>9</v>
      </c>
      <c r="AY15" s="455">
        <f>AY14+6</f>
        <v>16</v>
      </c>
      <c r="AZ15" s="455">
        <f>AZ14+6</f>
        <v>23</v>
      </c>
      <c r="BA15" s="456">
        <v>31</v>
      </c>
    </row>
    <row r="16" spans="1:53" ht="12.75">
      <c r="A16" s="266" t="s">
        <v>37</v>
      </c>
      <c r="B16" s="242"/>
      <c r="C16" s="161"/>
      <c r="D16" s="161"/>
      <c r="E16" s="161"/>
      <c r="F16" s="245"/>
      <c r="G16" s="242"/>
      <c r="H16" s="161"/>
      <c r="I16" s="161"/>
      <c r="J16" s="243"/>
      <c r="K16" s="244"/>
      <c r="L16" s="161"/>
      <c r="M16" s="161"/>
      <c r="N16" s="245"/>
      <c r="O16" s="242"/>
      <c r="P16" s="161"/>
      <c r="Q16" s="161"/>
      <c r="R16" s="161"/>
      <c r="S16" s="245"/>
      <c r="T16" s="242" t="s">
        <v>48</v>
      </c>
      <c r="U16" s="161" t="s">
        <v>48</v>
      </c>
      <c r="V16" s="161" t="s">
        <v>48</v>
      </c>
      <c r="W16" s="245" t="s">
        <v>52</v>
      </c>
      <c r="X16" s="242" t="s">
        <v>52</v>
      </c>
      <c r="Y16" s="161"/>
      <c r="Z16" s="161"/>
      <c r="AA16" s="243"/>
      <c r="AB16" s="244"/>
      <c r="AC16" s="161"/>
      <c r="AD16" s="161"/>
      <c r="AE16" s="161"/>
      <c r="AF16" s="243"/>
      <c r="AG16" s="244"/>
      <c r="AH16" s="161"/>
      <c r="AI16" s="161"/>
      <c r="AJ16" s="245"/>
      <c r="AK16" s="242"/>
      <c r="AL16" s="161"/>
      <c r="AM16" s="161"/>
      <c r="AN16" s="245"/>
      <c r="AO16" s="242"/>
      <c r="AP16" s="161"/>
      <c r="AQ16" s="161"/>
      <c r="AR16" s="161" t="s">
        <v>48</v>
      </c>
      <c r="AS16" s="246" t="s">
        <v>48</v>
      </c>
      <c r="AT16" s="242" t="s">
        <v>48</v>
      </c>
      <c r="AU16" s="161" t="s">
        <v>119</v>
      </c>
      <c r="AV16" s="161" t="s">
        <v>119</v>
      </c>
      <c r="AW16" s="243" t="s">
        <v>52</v>
      </c>
      <c r="AX16" s="244" t="s">
        <v>52</v>
      </c>
      <c r="AY16" s="161" t="s">
        <v>52</v>
      </c>
      <c r="AZ16" s="161" t="s">
        <v>52</v>
      </c>
      <c r="BA16" s="243" t="s">
        <v>52</v>
      </c>
    </row>
    <row r="17" spans="1:53" ht="12.75">
      <c r="A17" s="267" t="s">
        <v>38</v>
      </c>
      <c r="B17" s="247"/>
      <c r="C17" s="248"/>
      <c r="D17" s="248"/>
      <c r="E17" s="248"/>
      <c r="F17" s="251"/>
      <c r="G17" s="247"/>
      <c r="H17" s="248"/>
      <c r="I17" s="248"/>
      <c r="J17" s="249"/>
      <c r="K17" s="250"/>
      <c r="L17" s="248"/>
      <c r="M17" s="248"/>
      <c r="N17" s="251"/>
      <c r="O17" s="247"/>
      <c r="P17" s="248"/>
      <c r="Q17" s="248"/>
      <c r="R17" s="248"/>
      <c r="S17" s="251"/>
      <c r="T17" s="247" t="s">
        <v>48</v>
      </c>
      <c r="U17" s="248" t="s">
        <v>48</v>
      </c>
      <c r="V17" s="248" t="s">
        <v>48</v>
      </c>
      <c r="W17" s="251" t="s">
        <v>52</v>
      </c>
      <c r="X17" s="247" t="s">
        <v>52</v>
      </c>
      <c r="Y17" s="248"/>
      <c r="Z17" s="248"/>
      <c r="AA17" s="249"/>
      <c r="AB17" s="250"/>
      <c r="AC17" s="248"/>
      <c r="AD17" s="248"/>
      <c r="AE17" s="248"/>
      <c r="AF17" s="249"/>
      <c r="AG17" s="250"/>
      <c r="AH17" s="248"/>
      <c r="AI17" s="248"/>
      <c r="AJ17" s="251"/>
      <c r="AK17" s="247"/>
      <c r="AL17" s="248"/>
      <c r="AM17" s="248"/>
      <c r="AN17" s="251"/>
      <c r="AO17" s="247"/>
      <c r="AP17" s="248"/>
      <c r="AQ17" s="248" t="s">
        <v>48</v>
      </c>
      <c r="AR17" s="248" t="s">
        <v>48</v>
      </c>
      <c r="AS17" s="252" t="s">
        <v>48</v>
      </c>
      <c r="AT17" s="247" t="s">
        <v>48</v>
      </c>
      <c r="AU17" s="248" t="s">
        <v>57</v>
      </c>
      <c r="AV17" s="248" t="s">
        <v>57</v>
      </c>
      <c r="AW17" s="249" t="s">
        <v>52</v>
      </c>
      <c r="AX17" s="250" t="s">
        <v>52</v>
      </c>
      <c r="AY17" s="248" t="s">
        <v>52</v>
      </c>
      <c r="AZ17" s="248" t="s">
        <v>52</v>
      </c>
      <c r="BA17" s="249" t="s">
        <v>52</v>
      </c>
    </row>
    <row r="18" spans="1:53" ht="12.75">
      <c r="A18" s="267" t="s">
        <v>39</v>
      </c>
      <c r="B18" s="247"/>
      <c r="C18" s="248"/>
      <c r="D18" s="248"/>
      <c r="E18" s="248"/>
      <c r="F18" s="251"/>
      <c r="G18" s="247"/>
      <c r="H18" s="248"/>
      <c r="I18" s="248"/>
      <c r="J18" s="249"/>
      <c r="K18" s="250"/>
      <c r="L18" s="248"/>
      <c r="M18" s="248"/>
      <c r="N18" s="251"/>
      <c r="O18" s="247"/>
      <c r="P18" s="248"/>
      <c r="Q18" s="248"/>
      <c r="R18" s="248"/>
      <c r="S18" s="251" t="s">
        <v>48</v>
      </c>
      <c r="T18" s="247" t="s">
        <v>48</v>
      </c>
      <c r="U18" s="248" t="s">
        <v>48</v>
      </c>
      <c r="V18" s="248" t="s">
        <v>48</v>
      </c>
      <c r="W18" s="251" t="s">
        <v>52</v>
      </c>
      <c r="X18" s="247" t="s">
        <v>52</v>
      </c>
      <c r="Y18" s="248"/>
      <c r="Z18" s="248"/>
      <c r="AA18" s="249"/>
      <c r="AB18" s="250"/>
      <c r="AC18" s="248"/>
      <c r="AD18" s="248"/>
      <c r="AE18" s="248"/>
      <c r="AF18" s="249"/>
      <c r="AG18" s="250"/>
      <c r="AH18" s="248"/>
      <c r="AI18" s="248"/>
      <c r="AJ18" s="251"/>
      <c r="AK18" s="247"/>
      <c r="AL18" s="248"/>
      <c r="AM18" s="248"/>
      <c r="AN18" s="251"/>
      <c r="AO18" s="247"/>
      <c r="AP18" s="248" t="s">
        <v>48</v>
      </c>
      <c r="AQ18" s="248" t="s">
        <v>48</v>
      </c>
      <c r="AR18" s="248" t="s">
        <v>48</v>
      </c>
      <c r="AS18" s="252" t="s">
        <v>57</v>
      </c>
      <c r="AT18" s="247" t="s">
        <v>57</v>
      </c>
      <c r="AU18" s="248" t="s">
        <v>57</v>
      </c>
      <c r="AV18" s="248" t="s">
        <v>57</v>
      </c>
      <c r="AW18" s="249" t="s">
        <v>52</v>
      </c>
      <c r="AX18" s="250" t="s">
        <v>52</v>
      </c>
      <c r="AY18" s="248" t="s">
        <v>52</v>
      </c>
      <c r="AZ18" s="248" t="s">
        <v>52</v>
      </c>
      <c r="BA18" s="249" t="s">
        <v>52</v>
      </c>
    </row>
    <row r="19" spans="1:53" ht="13.5" thickBot="1">
      <c r="A19" s="267" t="s">
        <v>40</v>
      </c>
      <c r="B19" s="253" t="s">
        <v>55</v>
      </c>
      <c r="C19" s="254" t="s">
        <v>53</v>
      </c>
      <c r="D19" s="254" t="s">
        <v>53</v>
      </c>
      <c r="E19" s="254" t="s">
        <v>53</v>
      </c>
      <c r="F19" s="257" t="s">
        <v>53</v>
      </c>
      <c r="G19" s="253" t="s">
        <v>53</v>
      </c>
      <c r="H19" s="254" t="s">
        <v>53</v>
      </c>
      <c r="I19" s="254" t="s">
        <v>53</v>
      </c>
      <c r="J19" s="255" t="s">
        <v>53</v>
      </c>
      <c r="K19" s="256" t="s">
        <v>53</v>
      </c>
      <c r="L19" s="254" t="s">
        <v>53</v>
      </c>
      <c r="M19" s="254" t="s">
        <v>53</v>
      </c>
      <c r="N19" s="257" t="s">
        <v>53</v>
      </c>
      <c r="O19" s="253" t="s">
        <v>53</v>
      </c>
      <c r="P19" s="254" t="s">
        <v>53</v>
      </c>
      <c r="Q19" s="254" t="s">
        <v>53</v>
      </c>
      <c r="R19" s="254" t="s">
        <v>53</v>
      </c>
      <c r="S19" s="257" t="s">
        <v>53</v>
      </c>
      <c r="T19" s="253" t="s">
        <v>52</v>
      </c>
      <c r="U19" s="254" t="s">
        <v>52</v>
      </c>
      <c r="V19" s="254" t="s">
        <v>52</v>
      </c>
      <c r="W19" s="257" t="s">
        <v>52</v>
      </c>
      <c r="X19" s="253" t="s">
        <v>52</v>
      </c>
      <c r="Y19" s="254" t="s">
        <v>52</v>
      </c>
      <c r="Z19" s="254" t="s">
        <v>52</v>
      </c>
      <c r="AA19" s="255" t="s">
        <v>52</v>
      </c>
      <c r="AB19" s="256" t="s">
        <v>65</v>
      </c>
      <c r="AC19" s="254" t="s">
        <v>65</v>
      </c>
      <c r="AD19" s="254" t="s">
        <v>65</v>
      </c>
      <c r="AE19" s="254" t="s">
        <v>65</v>
      </c>
      <c r="AF19" s="255" t="s">
        <v>65</v>
      </c>
      <c r="AG19" s="256" t="s">
        <v>65</v>
      </c>
      <c r="AH19" s="254" t="s">
        <v>65</v>
      </c>
      <c r="AI19" s="254" t="s">
        <v>65</v>
      </c>
      <c r="AJ19" s="257" t="s">
        <v>65</v>
      </c>
      <c r="AK19" s="253" t="s">
        <v>65</v>
      </c>
      <c r="AL19" s="254" t="s">
        <v>65</v>
      </c>
      <c r="AM19" s="254" t="s">
        <v>65</v>
      </c>
      <c r="AN19" s="257" t="s">
        <v>65</v>
      </c>
      <c r="AO19" s="253" t="s">
        <v>65</v>
      </c>
      <c r="AP19" s="254" t="s">
        <v>65</v>
      </c>
      <c r="AQ19" s="254" t="s">
        <v>65</v>
      </c>
      <c r="AR19" s="254" t="s">
        <v>65</v>
      </c>
      <c r="AS19" s="255" t="s">
        <v>65</v>
      </c>
      <c r="AT19" s="253" t="s">
        <v>65</v>
      </c>
      <c r="AU19" s="254" t="s">
        <v>65</v>
      </c>
      <c r="AV19" s="254" t="s">
        <v>65</v>
      </c>
      <c r="AW19" s="255" t="s">
        <v>65</v>
      </c>
      <c r="AX19" s="256" t="s">
        <v>65</v>
      </c>
      <c r="AY19" s="254" t="s">
        <v>65</v>
      </c>
      <c r="AZ19" s="254" t="s">
        <v>65</v>
      </c>
      <c r="BA19" s="255" t="s">
        <v>65</v>
      </c>
    </row>
    <row r="20" spans="1:53" ht="12.75">
      <c r="A20" s="15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</row>
    <row r="21" spans="1:53" s="227" customFormat="1" ht="12.75">
      <c r="A21" s="230"/>
      <c r="B21" s="258"/>
      <c r="C21" s="230" t="s">
        <v>49</v>
      </c>
      <c r="D21" s="225" t="s">
        <v>50</v>
      </c>
      <c r="E21" s="230"/>
      <c r="F21" s="230"/>
      <c r="G21" s="230"/>
      <c r="H21" s="230"/>
      <c r="I21" s="230"/>
      <c r="J21" s="230"/>
      <c r="K21" s="230"/>
      <c r="L21" s="230"/>
      <c r="M21" s="259" t="s">
        <v>48</v>
      </c>
      <c r="N21" s="230" t="s">
        <v>49</v>
      </c>
      <c r="O21" s="225" t="s">
        <v>51</v>
      </c>
      <c r="P21" s="230"/>
      <c r="Q21" s="230"/>
      <c r="R21" s="230"/>
      <c r="S21" s="230"/>
      <c r="T21" s="230"/>
      <c r="U21" s="230"/>
      <c r="V21" s="230"/>
      <c r="W21" s="230"/>
      <c r="X21" s="230"/>
      <c r="Y21" s="259" t="s">
        <v>53</v>
      </c>
      <c r="Z21" s="230" t="s">
        <v>49</v>
      </c>
      <c r="AA21" s="225" t="s">
        <v>86</v>
      </c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59" t="s">
        <v>55</v>
      </c>
      <c r="AO21" s="230" t="s">
        <v>49</v>
      </c>
      <c r="AP21" s="225" t="s">
        <v>56</v>
      </c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</row>
    <row r="22" spans="1:53" s="230" customFormat="1" ht="11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6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6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6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</row>
    <row r="23" spans="1:89" s="153" customFormat="1" ht="12.75">
      <c r="A23" s="225"/>
      <c r="B23" s="259" t="s">
        <v>119</v>
      </c>
      <c r="C23" s="230" t="s">
        <v>49</v>
      </c>
      <c r="D23" s="225" t="s">
        <v>58</v>
      </c>
      <c r="E23" s="225"/>
      <c r="F23" s="225"/>
      <c r="G23" s="225"/>
      <c r="H23" s="225"/>
      <c r="I23" s="225"/>
      <c r="J23" s="225"/>
      <c r="K23" s="225"/>
      <c r="L23" s="225"/>
      <c r="M23" s="259" t="s">
        <v>57</v>
      </c>
      <c r="N23" s="230" t="s">
        <v>49</v>
      </c>
      <c r="O23" s="225" t="s">
        <v>78</v>
      </c>
      <c r="P23" s="225"/>
      <c r="Q23" s="225"/>
      <c r="R23" s="225"/>
      <c r="S23" s="225"/>
      <c r="T23" s="225"/>
      <c r="U23" s="225"/>
      <c r="V23" s="225"/>
      <c r="W23" s="225"/>
      <c r="X23" s="225"/>
      <c r="Y23" s="248" t="s">
        <v>67</v>
      </c>
      <c r="Z23" s="225" t="s">
        <v>49</v>
      </c>
      <c r="AA23" s="225" t="s">
        <v>87</v>
      </c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59" t="s">
        <v>52</v>
      </c>
      <c r="AO23" s="230" t="s">
        <v>49</v>
      </c>
      <c r="AP23" s="225" t="s">
        <v>54</v>
      </c>
      <c r="AQ23" s="225"/>
      <c r="AR23" s="225"/>
      <c r="AS23" s="225"/>
      <c r="AT23" s="225"/>
      <c r="AU23" s="225"/>
      <c r="AV23" s="225"/>
      <c r="AW23" s="248" t="s">
        <v>65</v>
      </c>
      <c r="AX23" s="225" t="s">
        <v>49</v>
      </c>
      <c r="AY23" s="225" t="s">
        <v>66</v>
      </c>
      <c r="AZ23" s="225"/>
      <c r="BA23" s="22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</row>
    <row r="24" spans="2:89" ht="12.75">
      <c r="B24" s="153"/>
      <c r="C24" s="230"/>
      <c r="D24" s="230"/>
      <c r="M24" s="153"/>
      <c r="N24" s="230"/>
      <c r="O24" s="230"/>
      <c r="AE24" s="230"/>
      <c r="AF24" s="230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</row>
    <row r="25" spans="2:89" ht="12.75">
      <c r="B25" s="228" t="s">
        <v>334</v>
      </c>
      <c r="C25" s="230"/>
      <c r="D25" s="230"/>
      <c r="M25" s="153"/>
      <c r="N25" s="230"/>
      <c r="O25" s="230"/>
      <c r="AY25" s="225" t="s">
        <v>110</v>
      </c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</row>
    <row r="26" spans="76:82" ht="13.5" thickBot="1">
      <c r="BX26" s="135"/>
      <c r="BY26" s="135"/>
      <c r="BZ26" s="135"/>
      <c r="CA26" s="135"/>
      <c r="CB26" s="135"/>
      <c r="CC26" s="135"/>
      <c r="CD26" s="135"/>
    </row>
    <row r="27" spans="1:82" ht="52.5" customHeight="1">
      <c r="A27" s="694" t="s">
        <v>24</v>
      </c>
      <c r="B27" s="696" t="s">
        <v>326</v>
      </c>
      <c r="C27" s="691" t="s">
        <v>50</v>
      </c>
      <c r="D27" s="692"/>
      <c r="E27" s="692"/>
      <c r="F27" s="692"/>
      <c r="G27" s="692"/>
      <c r="H27" s="693"/>
      <c r="I27" s="691" t="s">
        <v>327</v>
      </c>
      <c r="J27" s="692"/>
      <c r="K27" s="692"/>
      <c r="L27" s="692"/>
      <c r="M27" s="692"/>
      <c r="N27" s="693"/>
      <c r="O27" s="691" t="s">
        <v>328</v>
      </c>
      <c r="P27" s="692"/>
      <c r="Q27" s="692"/>
      <c r="R27" s="692"/>
      <c r="S27" s="692"/>
      <c r="T27" s="693"/>
      <c r="U27" s="691" t="s">
        <v>333</v>
      </c>
      <c r="V27" s="781"/>
      <c r="W27" s="781"/>
      <c r="X27" s="781"/>
      <c r="Y27" s="781"/>
      <c r="Z27" s="782"/>
      <c r="AA27" s="691" t="s">
        <v>329</v>
      </c>
      <c r="AB27" s="692"/>
      <c r="AC27" s="692"/>
      <c r="AD27" s="692"/>
      <c r="AE27" s="692"/>
      <c r="AF27" s="693"/>
      <c r="AG27" s="698" t="s">
        <v>54</v>
      </c>
      <c r="AH27" s="699"/>
      <c r="AI27" s="700"/>
      <c r="AJ27" s="691" t="s">
        <v>365</v>
      </c>
      <c r="AK27" s="692"/>
      <c r="AL27" s="692"/>
      <c r="AM27" s="692"/>
      <c r="AN27" s="692"/>
      <c r="AO27" s="693"/>
      <c r="AP27" s="691" t="s">
        <v>332</v>
      </c>
      <c r="AQ27" s="692"/>
      <c r="AR27" s="692"/>
      <c r="AS27" s="692"/>
      <c r="AT27" s="692"/>
      <c r="AU27" s="693"/>
      <c r="AV27" s="691" t="s">
        <v>331</v>
      </c>
      <c r="AW27" s="692"/>
      <c r="AX27" s="692"/>
      <c r="AY27" s="692"/>
      <c r="AZ27" s="692"/>
      <c r="BA27" s="693"/>
      <c r="BX27" s="135"/>
      <c r="BY27" s="135"/>
      <c r="BZ27" s="135"/>
      <c r="CA27" s="135"/>
      <c r="CB27" s="135"/>
      <c r="CC27" s="135"/>
      <c r="CD27" s="135"/>
    </row>
    <row r="28" spans="1:69" ht="19.5" customHeight="1" thickBot="1">
      <c r="A28" s="695"/>
      <c r="B28" s="697"/>
      <c r="C28" s="680" t="s">
        <v>109</v>
      </c>
      <c r="D28" s="675"/>
      <c r="E28" s="681"/>
      <c r="F28" s="674" t="s">
        <v>330</v>
      </c>
      <c r="G28" s="675"/>
      <c r="H28" s="676"/>
      <c r="I28" s="680" t="s">
        <v>109</v>
      </c>
      <c r="J28" s="675"/>
      <c r="K28" s="681"/>
      <c r="L28" s="674" t="s">
        <v>330</v>
      </c>
      <c r="M28" s="675"/>
      <c r="N28" s="676"/>
      <c r="O28" s="680" t="s">
        <v>109</v>
      </c>
      <c r="P28" s="675"/>
      <c r="Q28" s="681"/>
      <c r="R28" s="674" t="s">
        <v>330</v>
      </c>
      <c r="S28" s="675"/>
      <c r="T28" s="676"/>
      <c r="U28" s="680" t="s">
        <v>109</v>
      </c>
      <c r="V28" s="706"/>
      <c r="W28" s="708"/>
      <c r="X28" s="674" t="s">
        <v>330</v>
      </c>
      <c r="Y28" s="706"/>
      <c r="Z28" s="707"/>
      <c r="AA28" s="680" t="s">
        <v>109</v>
      </c>
      <c r="AB28" s="675"/>
      <c r="AC28" s="681"/>
      <c r="AD28" s="674" t="s">
        <v>330</v>
      </c>
      <c r="AE28" s="675"/>
      <c r="AF28" s="676"/>
      <c r="AG28" s="680" t="s">
        <v>330</v>
      </c>
      <c r="AH28" s="675"/>
      <c r="AI28" s="676"/>
      <c r="AJ28" s="680" t="s">
        <v>109</v>
      </c>
      <c r="AK28" s="675"/>
      <c r="AL28" s="681"/>
      <c r="AM28" s="674" t="s">
        <v>330</v>
      </c>
      <c r="AN28" s="675"/>
      <c r="AO28" s="676"/>
      <c r="AP28" s="680" t="s">
        <v>109</v>
      </c>
      <c r="AQ28" s="675"/>
      <c r="AR28" s="681"/>
      <c r="AS28" s="674" t="s">
        <v>330</v>
      </c>
      <c r="AT28" s="675"/>
      <c r="AU28" s="676"/>
      <c r="AV28" s="680" t="s">
        <v>109</v>
      </c>
      <c r="AW28" s="675"/>
      <c r="AX28" s="681"/>
      <c r="AY28" s="674" t="s">
        <v>330</v>
      </c>
      <c r="AZ28" s="675"/>
      <c r="BA28" s="676"/>
      <c r="BB28" s="279"/>
      <c r="BC28" s="279"/>
      <c r="BD28" s="783"/>
      <c r="BE28" s="783"/>
      <c r="BK28" s="135"/>
      <c r="BL28" s="135"/>
      <c r="BM28" s="135"/>
      <c r="BN28" s="135"/>
      <c r="BO28" s="135"/>
      <c r="BP28" s="135"/>
      <c r="BQ28" s="135"/>
    </row>
    <row r="29" spans="1:69" ht="12.75">
      <c r="A29" s="689" t="s">
        <v>37</v>
      </c>
      <c r="B29" s="280">
        <v>1</v>
      </c>
      <c r="C29" s="685">
        <v>26</v>
      </c>
      <c r="D29" s="686"/>
      <c r="E29" s="686"/>
      <c r="F29" s="619">
        <f ca="1">IF(ISERROR(COUNTIF(OFFSET(B16,0,0,,MATCH($AN$23,B16:BA16,0)),"")),0,COUNTIF(OFFSET(B16,0,0,,MATCH($AN$23,B16:BA16,0)),""))</f>
        <v>18</v>
      </c>
      <c r="G29" s="620"/>
      <c r="H29" s="621"/>
      <c r="I29" s="677">
        <v>3</v>
      </c>
      <c r="J29" s="678"/>
      <c r="K29" s="679"/>
      <c r="L29" s="619">
        <f ca="1">IF(ISERROR(COUNTIF(OFFSET(B16,0,0,,MATCH($AN$23,B16:BA16,0)),$M$21)),0,COUNTIF(OFFSET(B16,0,0,,MATCH($AN$23,B16:BA16,0)),$M$21))</f>
        <v>3</v>
      </c>
      <c r="M29" s="620"/>
      <c r="N29" s="621"/>
      <c r="O29" s="668"/>
      <c r="P29" s="669"/>
      <c r="Q29" s="670"/>
      <c r="R29" s="619">
        <f ca="1">IF(ISERROR(COUNTIF(OFFSET(B16,0,0,,MATCH($AN$23,B16:BA16,0)),$B$23)),0,COUNTIF(OFFSET(B16,0,0,,MATCH($AN$23,B16:BA16,0)),$B$23))</f>
        <v>0</v>
      </c>
      <c r="S29" s="620"/>
      <c r="T29" s="621"/>
      <c r="U29" s="668"/>
      <c r="V29" s="669"/>
      <c r="W29" s="670"/>
      <c r="X29" s="619">
        <f ca="1">IF(ISERROR(COUNTIF(OFFSET(B16,0,0,,MATCH($AN$23,B16:BA16,0)),$M$23)),0,COUNTIF(OFFSET(B16,0,0,,MATCH($AN$23,B16:BA16,0)),$M$23))+IF(ISERROR(COUNTIF(OFFSET(B16,0,0,,MATCH($AN$23,B16:BA16,0)),$Y$23)),0,COUNTIF(OFFSET(B16,0,0,,MATCH($AN$23,B16:BA16,0)),$Y$23))</f>
        <v>0</v>
      </c>
      <c r="Y29" s="620"/>
      <c r="Z29" s="621"/>
      <c r="AA29" s="665"/>
      <c r="AB29" s="666"/>
      <c r="AC29" s="667"/>
      <c r="AD29" s="619">
        <f ca="1">IF(ISERROR(COUNTIF(OFFSET(B16,0,0,,MATCH($AN$23,B16:BA16,0)),$Y$21)),0,COUNTIF(OFFSET(B16,0,0,,MATCH($AN$23,B16:BA16,0)),$Y$21))+IF(ISERROR(COUNTIF(OFFSET(B16,0,0,,MATCH($AN$23,B16:BA16,0)),$AN$21)),0,COUNTIF(OFFSET(B16,0,0,,MATCH($AN$23,B16:BA16,0)),$AN$21))</f>
        <v>0</v>
      </c>
      <c r="AE29" s="620"/>
      <c r="AF29" s="621"/>
      <c r="AG29" s="650">
        <f ca="1">IF(ISERROR(COUNTIF(OFFSET(B16,0,0,,MATCH($AN$23,B16:BA16,0)),$AN$23)),0,COUNTIF(OFFSET(B16,0,0,,MATCH($AN$23,B16:BA16,0)),$AN$23))+1</f>
        <v>2</v>
      </c>
      <c r="AH29" s="620"/>
      <c r="AI29" s="621"/>
      <c r="AJ29" s="652">
        <f>C29+I29</f>
        <v>29</v>
      </c>
      <c r="AK29" s="653"/>
      <c r="AL29" s="654"/>
      <c r="AM29" s="619">
        <f aca="true" t="shared" si="2" ref="AM29:AM36">F29+L29</f>
        <v>21</v>
      </c>
      <c r="AN29" s="620"/>
      <c r="AO29" s="621"/>
      <c r="AP29" s="652">
        <f>O29+U29+AA29+AJ29</f>
        <v>29</v>
      </c>
      <c r="AQ29" s="653"/>
      <c r="AR29" s="654"/>
      <c r="AS29" s="619">
        <f>R29+X29+AD29+AM29</f>
        <v>21</v>
      </c>
      <c r="AT29" s="620"/>
      <c r="AU29" s="621"/>
      <c r="AV29" s="622">
        <v>60</v>
      </c>
      <c r="AW29" s="623"/>
      <c r="AX29" s="624"/>
      <c r="AY29" s="658">
        <f>AS29+AS30+AG29+AG30</f>
        <v>52</v>
      </c>
      <c r="AZ29" s="623"/>
      <c r="BA29" s="659"/>
      <c r="BB29" s="279"/>
      <c r="BC29" s="279"/>
      <c r="BD29" s="630"/>
      <c r="BE29" s="630"/>
      <c r="BK29" s="135"/>
      <c r="BL29" s="135"/>
      <c r="BM29" s="135"/>
      <c r="BN29" s="135"/>
      <c r="BO29" s="135"/>
      <c r="BP29" s="135"/>
      <c r="BQ29" s="135"/>
    </row>
    <row r="30" spans="1:69" ht="13.5" thickBot="1">
      <c r="A30" s="690"/>
      <c r="B30" s="281">
        <v>2</v>
      </c>
      <c r="C30" s="687">
        <f>AV29-AA30-AA29-U30-U29-O30-O29-I30-I29-C29</f>
        <v>23</v>
      </c>
      <c r="D30" s="688"/>
      <c r="E30" s="688"/>
      <c r="F30" s="627">
        <f ca="1">IF(ISERROR(COUNTIF(OFFSET(BA16,0,0,,MATCH($AN$23,B16:BA16,0)-52),"")),0,COUNTIF(OFFSET(BA16,0,0,,MATCH($AN$23,B16:BA16,0)-52),""))</f>
        <v>19</v>
      </c>
      <c r="G30" s="626"/>
      <c r="H30" s="618"/>
      <c r="I30" s="682">
        <v>5</v>
      </c>
      <c r="J30" s="683"/>
      <c r="K30" s="684"/>
      <c r="L30" s="627">
        <f ca="1">IF(ISERROR(COUNTIF(OFFSET(BA16,0,0,,MATCH($AN$23,B16:BA16,0)-52),$M$21)),0,COUNTIF(OFFSET(BA16,0,0,,MATCH($AN$23,B16:BA16,0)-52),$M$21))</f>
        <v>3</v>
      </c>
      <c r="M30" s="626"/>
      <c r="N30" s="618"/>
      <c r="O30" s="671">
        <v>3</v>
      </c>
      <c r="P30" s="672"/>
      <c r="Q30" s="673"/>
      <c r="R30" s="627">
        <f ca="1">IF(ISERROR(COUNTIF(OFFSET(BA16,0,0,,MATCH($AN$23,B16:BA16,0)-52),$B$23)),0,COUNTIF(OFFSET(BA16,0,0,,MATCH($AN$23,B16:BA16,0)-52),$B$23))</f>
        <v>2</v>
      </c>
      <c r="S30" s="626"/>
      <c r="T30" s="618"/>
      <c r="U30" s="671"/>
      <c r="V30" s="672"/>
      <c r="W30" s="673"/>
      <c r="X30" s="627">
        <f ca="1">IF(ISERROR(COUNTIF(OFFSET(BA16,0,0,,MATCH($AN$23,B16:BA16,0)-52),$M$23)),0,COUNTIF(OFFSET(BA16,0,0,,MATCH($AN$23,B16:BA16,0)-52),$M$23))+IF(ISERROR(COUNTIF(OFFSET(BA16,0,0,,MATCH($AN$23,B16:BA16,0)-52),$Y$23)),0,COUNTIF(OFFSET(BA16,0,0,,MATCH($AN$23,B16:BA16,0)-52),$Y$23))</f>
        <v>0</v>
      </c>
      <c r="Y30" s="626"/>
      <c r="Z30" s="618"/>
      <c r="AA30" s="662"/>
      <c r="AB30" s="663"/>
      <c r="AC30" s="664"/>
      <c r="AD30" s="627">
        <f ca="1">IF(ISERROR(COUNTIF(OFFSET(BA16,0,0,,MATCH($AN$23,B16:BA16,0)-52),$Y$21)),0,COUNTIF(OFFSET(BA16,0,0,,MATCH($AN$23,B16:BA16,0)-52),$Y$21))+IF(ISERROR(COUNTIF(OFFSET(BA16,0,0,,MATCH($AN$23,B16:BA16,0)-52),$AN$21)),0,COUNTIF(OFFSET(BA16,0,0,,MATCH($AN$23,B16:BA16,0)-52),$AN$21))</f>
        <v>0</v>
      </c>
      <c r="AE30" s="626"/>
      <c r="AF30" s="618"/>
      <c r="AG30" s="651">
        <f ca="1">IF(ISERROR(COUNTIF(OFFSET(BA16,0,0,,MATCH($AN$23,B16:BA16,0)-52),$AN$23)),0,COUNTIF(OFFSET(BA16,0,0,,MATCH($AN$23,B16:BA16,0)-52),$AN$23))-1</f>
        <v>5</v>
      </c>
      <c r="AH30" s="626"/>
      <c r="AI30" s="618"/>
      <c r="AJ30" s="655">
        <f>C30+I30</f>
        <v>28</v>
      </c>
      <c r="AK30" s="656"/>
      <c r="AL30" s="657"/>
      <c r="AM30" s="627">
        <f t="shared" si="2"/>
        <v>22</v>
      </c>
      <c r="AN30" s="626"/>
      <c r="AO30" s="618"/>
      <c r="AP30" s="655">
        <f>O30+U30+AA30+AJ30</f>
        <v>31</v>
      </c>
      <c r="AQ30" s="656"/>
      <c r="AR30" s="657"/>
      <c r="AS30" s="627">
        <f aca="true" t="shared" si="3" ref="AS30:AS36">R30+X30+AD30+AM30</f>
        <v>24</v>
      </c>
      <c r="AT30" s="626"/>
      <c r="AU30" s="618"/>
      <c r="AV30" s="625"/>
      <c r="AW30" s="648"/>
      <c r="AX30" s="649"/>
      <c r="AY30" s="660"/>
      <c r="AZ30" s="648"/>
      <c r="BA30" s="661"/>
      <c r="BB30" s="279"/>
      <c r="BC30" s="279"/>
      <c r="BD30" s="630"/>
      <c r="BE30" s="756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</row>
    <row r="31" spans="1:69" ht="12.75">
      <c r="A31" s="689" t="s">
        <v>38</v>
      </c>
      <c r="B31" s="280">
        <v>3</v>
      </c>
      <c r="C31" s="685">
        <v>26</v>
      </c>
      <c r="D31" s="686"/>
      <c r="E31" s="686"/>
      <c r="F31" s="619">
        <f ca="1">IF(ISERROR(COUNTIF(OFFSET(B17,0,0,,MATCH($AN$23,B17:BA17,0)),"")),0,COUNTIF(OFFSET(B17,0,0,,MATCH($AN$23,B17:BA17,0)),""))</f>
        <v>18</v>
      </c>
      <c r="G31" s="620"/>
      <c r="H31" s="621"/>
      <c r="I31" s="677">
        <v>4</v>
      </c>
      <c r="J31" s="678"/>
      <c r="K31" s="679"/>
      <c r="L31" s="619">
        <f ca="1">IF(ISERROR(COUNTIF(OFFSET(B17,0,0,,MATCH($AN$23,B17:BA17,0)),$M$21)),0,COUNTIF(OFFSET(B17,0,0,,MATCH($AN$23,B17:BA17,0)),$M$21))</f>
        <v>3</v>
      </c>
      <c r="M31" s="620"/>
      <c r="N31" s="621"/>
      <c r="O31" s="668"/>
      <c r="P31" s="669"/>
      <c r="Q31" s="670"/>
      <c r="R31" s="619">
        <f ca="1">IF(ISERROR(COUNTIF(OFFSET(B17,0,0,,MATCH($AN$23,B17:BA17,0)),$B$23)),0,COUNTIF(OFFSET(B17,0,0,,MATCH($AN$23,B17:BA17,0)),$B$23))</f>
        <v>0</v>
      </c>
      <c r="S31" s="620"/>
      <c r="T31" s="621"/>
      <c r="U31" s="668"/>
      <c r="V31" s="669"/>
      <c r="W31" s="670"/>
      <c r="X31" s="619">
        <f ca="1">IF(ISERROR(COUNTIF(OFFSET(B17,0,0,,MATCH($AN$23,B17:BA17,0)),$M$23)),0,COUNTIF(OFFSET(B17,0,0,,MATCH($AN$23,B17:BA17,0)),$M$23))+IF(ISERROR(COUNTIF(OFFSET(B17,0,0,,MATCH($AN$23,B17:BA17,0)),$Y$23)),0,COUNTIF(OFFSET(B17,0,0,,MATCH($AN$23,B17:BA17,0)),$Y$23))</f>
        <v>0</v>
      </c>
      <c r="Y31" s="620"/>
      <c r="Z31" s="621"/>
      <c r="AA31" s="665"/>
      <c r="AB31" s="666"/>
      <c r="AC31" s="667"/>
      <c r="AD31" s="619">
        <f ca="1">IF(ISERROR(COUNTIF(OFFSET(B17,0,0,,MATCH($AN$23,B17:BA17,0)),$Y$21)),0,COUNTIF(OFFSET(B17,0,0,,MATCH($AN$23,B17:BA17,0)),$Y$21))+IF(ISERROR(COUNTIF(OFFSET(B17,0,0,,MATCH($AN$23,B17:BA17,0)),$AN$21)),0,COUNTIF(OFFSET(B17,0,0,,MATCH($AN$23,B17:BA17,0)),$AN$21))</f>
        <v>0</v>
      </c>
      <c r="AE31" s="620"/>
      <c r="AF31" s="621"/>
      <c r="AG31" s="650">
        <f ca="1">IF(ISERROR(COUNTIF(OFFSET(B17,0,0,,MATCH($AN$23,B17:BA17,0)),$AN$23)),0,COUNTIF(OFFSET(B17,0,0,,MATCH($AN$23,B17:BA17,0)),$AN$23))+1</f>
        <v>2</v>
      </c>
      <c r="AH31" s="620"/>
      <c r="AI31" s="621"/>
      <c r="AJ31" s="652">
        <f aca="true" t="shared" si="4" ref="AJ31:AJ36">C31+I31</f>
        <v>30</v>
      </c>
      <c r="AK31" s="653"/>
      <c r="AL31" s="654"/>
      <c r="AM31" s="619">
        <f t="shared" si="2"/>
        <v>21</v>
      </c>
      <c r="AN31" s="620"/>
      <c r="AO31" s="621"/>
      <c r="AP31" s="652">
        <f aca="true" t="shared" si="5" ref="AP31:AP36">O31+U31+AA31+AJ31</f>
        <v>30</v>
      </c>
      <c r="AQ31" s="653"/>
      <c r="AR31" s="654"/>
      <c r="AS31" s="619">
        <f t="shared" si="3"/>
        <v>21</v>
      </c>
      <c r="AT31" s="620"/>
      <c r="AU31" s="621"/>
      <c r="AV31" s="622">
        <v>60</v>
      </c>
      <c r="AW31" s="623"/>
      <c r="AX31" s="624"/>
      <c r="AY31" s="658">
        <f>AS31+AS32+AG31+AG32</f>
        <v>52</v>
      </c>
      <c r="AZ31" s="623"/>
      <c r="BA31" s="659"/>
      <c r="BB31" s="279"/>
      <c r="BC31" s="279"/>
      <c r="BD31" s="630"/>
      <c r="BE31" s="756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</row>
    <row r="32" spans="1:69" ht="13.5" thickBot="1">
      <c r="A32" s="690"/>
      <c r="B32" s="281">
        <v>4</v>
      </c>
      <c r="C32" s="687">
        <f>AV31-AA32-AA31-U32-U31-O32-O31-I32-I31-C31</f>
        <v>23</v>
      </c>
      <c r="D32" s="688"/>
      <c r="E32" s="688"/>
      <c r="F32" s="627">
        <f ca="1">IF(ISERROR(COUNTIF(OFFSET(BA17,0,0,,MATCH($AN$23,B17:BA17,0)-52),"")),0,COUNTIF(OFFSET(BA17,0,0,,MATCH($AN$23,B17:BA17,0)-52),""))</f>
        <v>18</v>
      </c>
      <c r="G32" s="626"/>
      <c r="H32" s="618"/>
      <c r="I32" s="682">
        <v>4</v>
      </c>
      <c r="J32" s="683"/>
      <c r="K32" s="684"/>
      <c r="L32" s="627">
        <f ca="1">IF(ISERROR(COUNTIF(OFFSET(BA17,0,0,,MATCH($AN$23,B17:BA17,0)-52),$M$21)),0,COUNTIF(OFFSET(BA17,0,0,,MATCH($AN$23,B17:BA17,0)-52),$M$21))</f>
        <v>4</v>
      </c>
      <c r="M32" s="626"/>
      <c r="N32" s="618"/>
      <c r="O32" s="671"/>
      <c r="P32" s="672"/>
      <c r="Q32" s="673"/>
      <c r="R32" s="627">
        <f ca="1">IF(ISERROR(COUNTIF(OFFSET(BA17,0,0,,MATCH($AN$23,B17:BA17,0)-52),$B$23)),0,COUNTIF(OFFSET(BA17,0,0,,MATCH($AN$23,B17:BA17,0)-52),$B$23))</f>
        <v>0</v>
      </c>
      <c r="S32" s="626"/>
      <c r="T32" s="618"/>
      <c r="U32" s="671">
        <v>3</v>
      </c>
      <c r="V32" s="672"/>
      <c r="W32" s="673"/>
      <c r="X32" s="627">
        <f ca="1">IF(ISERROR(COUNTIF(OFFSET(BA17,0,0,,MATCH($AN$23,B17:BA17,0)-52),$M$23)),0,COUNTIF(OFFSET(BA17,0,0,,MATCH($AN$23,B17:BA17,0)-52),$M$23))+IF(ISERROR(COUNTIF(OFFSET(BA17,0,0,,MATCH($AN$23,B17:BA17,0)-52),$Y$23)),0,COUNTIF(OFFSET(BA17,0,0,,MATCH($AN$23,B17:BA17,0)-52),$Y$23))</f>
        <v>2</v>
      </c>
      <c r="Y32" s="626"/>
      <c r="Z32" s="618"/>
      <c r="AA32" s="662"/>
      <c r="AB32" s="663"/>
      <c r="AC32" s="664"/>
      <c r="AD32" s="627">
        <f ca="1">IF(ISERROR(COUNTIF(OFFSET(BA17,0,0,,MATCH($AN$23,B17:BA17,0)-52),$Y$21)),0,COUNTIF(OFFSET(BA17,0,0,,MATCH($AN$23,B17:BA17,0)-52),$Y$21))+IF(ISERROR(COUNTIF(OFFSET(BA17,0,0,,MATCH($AN$23,B17:BA17,0)-52),$AN$21)),0,COUNTIF(OFFSET(BA17,0,0,,MATCH($AN$23,B17:BA17,0)-52),$AN$21))</f>
        <v>0</v>
      </c>
      <c r="AE32" s="626"/>
      <c r="AF32" s="618"/>
      <c r="AG32" s="651">
        <f ca="1">IF(ISERROR(COUNTIF(OFFSET(BA17,0,0,,MATCH($AN$23,B17:BA17,0)-52),$AN$23)),0,COUNTIF(OFFSET(BA17,0,0,,MATCH($AN$23,B17:BA17,0)-52),$AN$23))-1</f>
        <v>5</v>
      </c>
      <c r="AH32" s="626"/>
      <c r="AI32" s="618"/>
      <c r="AJ32" s="655">
        <f t="shared" si="4"/>
        <v>27</v>
      </c>
      <c r="AK32" s="656"/>
      <c r="AL32" s="657"/>
      <c r="AM32" s="627">
        <f t="shared" si="2"/>
        <v>22</v>
      </c>
      <c r="AN32" s="626"/>
      <c r="AO32" s="618"/>
      <c r="AP32" s="655">
        <f t="shared" si="5"/>
        <v>30</v>
      </c>
      <c r="AQ32" s="656"/>
      <c r="AR32" s="657"/>
      <c r="AS32" s="627">
        <f t="shared" si="3"/>
        <v>24</v>
      </c>
      <c r="AT32" s="626"/>
      <c r="AU32" s="618"/>
      <c r="AV32" s="625"/>
      <c r="AW32" s="648"/>
      <c r="AX32" s="649"/>
      <c r="AY32" s="660"/>
      <c r="AZ32" s="648"/>
      <c r="BA32" s="661"/>
      <c r="BB32" s="279"/>
      <c r="BC32" s="279"/>
      <c r="BD32" s="630"/>
      <c r="BE32" s="756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</row>
    <row r="33" spans="1:69" ht="12.75">
      <c r="A33" s="689" t="s">
        <v>39</v>
      </c>
      <c r="B33" s="280">
        <v>5</v>
      </c>
      <c r="C33" s="685">
        <v>26</v>
      </c>
      <c r="D33" s="686"/>
      <c r="E33" s="686"/>
      <c r="F33" s="619">
        <f ca="1">IF(ISERROR(COUNTIF(OFFSET(B18,0,0,,MATCH($AN$23,B18:BA18,0)),"")),0,COUNTIF(OFFSET(B18,0,0,,MATCH($AN$23,B18:BA18,0)),""))</f>
        <v>17</v>
      </c>
      <c r="G33" s="620"/>
      <c r="H33" s="621"/>
      <c r="I33" s="677">
        <v>6</v>
      </c>
      <c r="J33" s="678"/>
      <c r="K33" s="679"/>
      <c r="L33" s="619">
        <f ca="1">IF(ISERROR(COUNTIF(OFFSET(B18,0,0,,MATCH($AN$23,B18:BA18,0)),$M$21)),0,COUNTIF(OFFSET(B18,0,0,,MATCH($AN$23,B18:BA18,0)),$M$21))</f>
        <v>4</v>
      </c>
      <c r="M33" s="620"/>
      <c r="N33" s="621"/>
      <c r="O33" s="668"/>
      <c r="P33" s="669"/>
      <c r="Q33" s="670"/>
      <c r="R33" s="619">
        <f ca="1">IF(ISERROR(COUNTIF(OFFSET(B18,0,0,,MATCH($AN$23,B18:BA18,0)),$B$23)),0,COUNTIF(OFFSET(B18,0,0,,MATCH($AN$23,B18:BA18,0)),$B$23))</f>
        <v>0</v>
      </c>
      <c r="S33" s="620"/>
      <c r="T33" s="621"/>
      <c r="U33" s="668"/>
      <c r="V33" s="669"/>
      <c r="W33" s="670"/>
      <c r="X33" s="619">
        <f ca="1">IF(ISERROR(COUNTIF(OFFSET(B18,0,0,,MATCH($AN$23,B18:BA18,0)),$M$23)),0,COUNTIF(OFFSET(B18,0,0,,MATCH($AN$23,B18:BA18,0)),$M$23))+IF(ISERROR(COUNTIF(OFFSET(B18,0,0,,MATCH($AN$23,B18:BA18,0)),$Y$23)),0,COUNTIF(OFFSET(B18,0,0,,MATCH($AN$23,B18:BA18,0)),$Y$23))</f>
        <v>0</v>
      </c>
      <c r="Y33" s="620"/>
      <c r="Z33" s="621"/>
      <c r="AA33" s="665"/>
      <c r="AB33" s="666"/>
      <c r="AC33" s="667"/>
      <c r="AD33" s="619">
        <f ca="1">IF(ISERROR(COUNTIF(OFFSET(B18,0,0,,MATCH($AN$23,B18:BA18,0)),$Y$21)),0,COUNTIF(OFFSET(B18,0,0,,MATCH($AN$23,B18:BA18,0)),$Y$21))+IF(ISERROR(COUNTIF(OFFSET(B18,0,0,,MATCH($AN$23,B18:BA18,0)),$AN$21)),0,COUNTIF(OFFSET(B18,0,0,,MATCH($AN$23,B18:BA18,0)),$AN$21))</f>
        <v>0</v>
      </c>
      <c r="AE33" s="620"/>
      <c r="AF33" s="621"/>
      <c r="AG33" s="650">
        <f ca="1">IF(ISERROR(COUNTIF(OFFSET(B18,0,0,,MATCH($AN$23,B18:BA18,0)),$AN$23)),0,COUNTIF(OFFSET(B18,0,0,,MATCH($AN$23,B18:BA18,0)),$AN$23))+1</f>
        <v>2</v>
      </c>
      <c r="AH33" s="620"/>
      <c r="AI33" s="621"/>
      <c r="AJ33" s="652">
        <f t="shared" si="4"/>
        <v>32</v>
      </c>
      <c r="AK33" s="653"/>
      <c r="AL33" s="654"/>
      <c r="AM33" s="619">
        <f t="shared" si="2"/>
        <v>21</v>
      </c>
      <c r="AN33" s="620"/>
      <c r="AO33" s="621"/>
      <c r="AP33" s="652">
        <f t="shared" si="5"/>
        <v>32</v>
      </c>
      <c r="AQ33" s="653"/>
      <c r="AR33" s="654"/>
      <c r="AS33" s="619">
        <f t="shared" si="3"/>
        <v>21</v>
      </c>
      <c r="AT33" s="620"/>
      <c r="AU33" s="621"/>
      <c r="AV33" s="622">
        <v>60</v>
      </c>
      <c r="AW33" s="623"/>
      <c r="AX33" s="624"/>
      <c r="AY33" s="658">
        <f>AS33+AS34+AG33+AG34</f>
        <v>52</v>
      </c>
      <c r="AZ33" s="623"/>
      <c r="BA33" s="659"/>
      <c r="BB33" s="279"/>
      <c r="BC33" s="279"/>
      <c r="BD33" s="630"/>
      <c r="BE33" s="756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</row>
    <row r="34" spans="1:69" ht="13.5" thickBot="1">
      <c r="A34" s="690"/>
      <c r="B34" s="281">
        <v>6</v>
      </c>
      <c r="C34" s="687">
        <f>AV33-AA34-AA33-U34-U33-O34-O33-I34-I33-C33</f>
        <v>18</v>
      </c>
      <c r="D34" s="688"/>
      <c r="E34" s="688"/>
      <c r="F34" s="627">
        <f ca="1">IF(ISERROR(COUNTIF(OFFSET(BA18,0,0,,MATCH($AN$23,B18:BA18,0)-52),"")),0,COUNTIF(OFFSET(BA18,0,0,,MATCH($AN$23,B18:BA18,0)-52),""))</f>
        <v>17</v>
      </c>
      <c r="G34" s="626"/>
      <c r="H34" s="618"/>
      <c r="I34" s="682">
        <v>4</v>
      </c>
      <c r="J34" s="683"/>
      <c r="K34" s="684"/>
      <c r="L34" s="627">
        <f ca="1">IF(ISERROR(COUNTIF(OFFSET(BA18,0,0,,MATCH($AN$23,B18:BA18,0)-52),$M$21)),0,COUNTIF(OFFSET(BA18,0,0,,MATCH($AN$23,B18:BA18,0)-52),$M$21))</f>
        <v>3</v>
      </c>
      <c r="M34" s="626"/>
      <c r="N34" s="618"/>
      <c r="O34" s="671"/>
      <c r="P34" s="672"/>
      <c r="Q34" s="673"/>
      <c r="R34" s="627">
        <f ca="1">IF(ISERROR(COUNTIF(OFFSET(BA18,0,0,,MATCH($AN$23,B18:BA18,0)-52),$B$23)),0,COUNTIF(OFFSET(BA18,0,0,,MATCH($AN$23,B18:BA18,0)-52),$B$23))</f>
        <v>0</v>
      </c>
      <c r="S34" s="626"/>
      <c r="T34" s="618"/>
      <c r="U34" s="671">
        <v>6</v>
      </c>
      <c r="V34" s="672"/>
      <c r="W34" s="673"/>
      <c r="X34" s="627">
        <f ca="1">IF(ISERROR(COUNTIF(OFFSET(BA18,0,0,,MATCH($AN$23,B18:BA18,0)-52),$M$23)),0,COUNTIF(OFFSET(BA18,0,0,,MATCH($AN$23,B18:BA18,0)-52),$M$23))+IF(ISERROR(COUNTIF(OFFSET(BA18,0,0,,MATCH($AN$23,B18:BA18,0)-52),$Y$23)),0,COUNTIF(OFFSET(BA18,0,0,,MATCH($AN$23,B18:BA18,0)-52),$Y$23))</f>
        <v>4</v>
      </c>
      <c r="Y34" s="626"/>
      <c r="Z34" s="618"/>
      <c r="AA34" s="662"/>
      <c r="AB34" s="663"/>
      <c r="AC34" s="664"/>
      <c r="AD34" s="627">
        <f ca="1">IF(ISERROR(COUNTIF(OFFSET(BA18,0,0,,MATCH($AN$23,B18:BA18,0)-52),$Y$21)),0,COUNTIF(OFFSET(BA18,0,0,,MATCH($AN$23,B18:BA18,0)-52),$Y$21))+IF(ISERROR(COUNTIF(OFFSET(BA18,0,0,,MATCH($AN$23,B18:BA18,0)-52),$AN$21)),0,COUNTIF(OFFSET(BA18,0,0,,MATCH($AN$23,B18:BA18,0)-52),$AN$21))</f>
        <v>0</v>
      </c>
      <c r="AE34" s="626"/>
      <c r="AF34" s="618"/>
      <c r="AG34" s="651">
        <f ca="1">IF(ISERROR(COUNTIF(OFFSET(BA18,0,0,,MATCH($AN$23,B18:BA18,0)-52),$AN$23)),0,COUNTIF(OFFSET(BA18,0,0,,MATCH($AN$23,B18:BA18,0)-52),$AN$23))-1</f>
        <v>5</v>
      </c>
      <c r="AH34" s="626"/>
      <c r="AI34" s="618"/>
      <c r="AJ34" s="655">
        <f t="shared" si="4"/>
        <v>22</v>
      </c>
      <c r="AK34" s="656"/>
      <c r="AL34" s="657"/>
      <c r="AM34" s="627">
        <f t="shared" si="2"/>
        <v>20</v>
      </c>
      <c r="AN34" s="626"/>
      <c r="AO34" s="618"/>
      <c r="AP34" s="655">
        <f t="shared" si="5"/>
        <v>28</v>
      </c>
      <c r="AQ34" s="656"/>
      <c r="AR34" s="657"/>
      <c r="AS34" s="627">
        <f t="shared" si="3"/>
        <v>24</v>
      </c>
      <c r="AT34" s="626"/>
      <c r="AU34" s="618"/>
      <c r="AV34" s="625"/>
      <c r="AW34" s="648"/>
      <c r="AX34" s="649"/>
      <c r="AY34" s="660"/>
      <c r="AZ34" s="648"/>
      <c r="BA34" s="661"/>
      <c r="BB34" s="279"/>
      <c r="BC34" s="279"/>
      <c r="BD34" s="630"/>
      <c r="BE34" s="756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</row>
    <row r="35" spans="1:57" ht="12.75">
      <c r="A35" s="689" t="s">
        <v>40</v>
      </c>
      <c r="B35" s="280">
        <v>7</v>
      </c>
      <c r="C35" s="685"/>
      <c r="D35" s="686"/>
      <c r="E35" s="686"/>
      <c r="F35" s="619">
        <f ca="1">IF(ISERROR(COUNTIF(OFFSET(B19,0,0,,MATCH($AN$23,B19:BA19,0)),"")),0,COUNTIF(OFFSET(B19,0,0,,MATCH($AN$23,B19:BA19,0)),""))</f>
        <v>0</v>
      </c>
      <c r="G35" s="620"/>
      <c r="H35" s="621"/>
      <c r="I35" s="677"/>
      <c r="J35" s="678"/>
      <c r="K35" s="679"/>
      <c r="L35" s="619">
        <f ca="1">IF(ISERROR(COUNTIF(OFFSET(B19,0,0,,MATCH($AN$23,B19:BA19,0)),$M$21)),0,COUNTIF(OFFSET(B19,0,0,,MATCH($AN$23,B19:BA19,0)),$M$21))</f>
        <v>0</v>
      </c>
      <c r="M35" s="620"/>
      <c r="N35" s="621"/>
      <c r="O35" s="668"/>
      <c r="P35" s="669"/>
      <c r="Q35" s="670"/>
      <c r="R35" s="619">
        <f ca="1">IF(ISERROR(COUNTIF(OFFSET(B19,0,0,,MATCH($AN$23,B19:BA19,0)),$B$23)),0,COUNTIF(OFFSET(B19,0,0,,MATCH($AN$23,B19:BA19,0)),$B$23))</f>
        <v>0</v>
      </c>
      <c r="S35" s="620"/>
      <c r="T35" s="621"/>
      <c r="U35" s="668"/>
      <c r="V35" s="669"/>
      <c r="W35" s="670"/>
      <c r="X35" s="619">
        <f ca="1">IF(ISERROR(COUNTIF(OFFSET(B19,0,0,,MATCH($AN$23,B19:BA19,0)),$M$23)),0,COUNTIF(OFFSET(B19,0,0,,MATCH($AN$23,B19:BA19,0)),$M$23))+IF(ISERROR(COUNTIF(OFFSET(B19,0,0,,MATCH($AN$23,B19:BA19,0)),$Y$23)),0,COUNTIF(OFFSET(B19,0,0,,MATCH($AN$23,B19:BA19,0)),$Y$23))</f>
        <v>0</v>
      </c>
      <c r="Y35" s="620"/>
      <c r="Z35" s="621"/>
      <c r="AA35" s="665">
        <v>12</v>
      </c>
      <c r="AB35" s="666"/>
      <c r="AC35" s="667"/>
      <c r="AD35" s="619">
        <f ca="1">IF(ISERROR(COUNTIF(OFFSET(B19,0,0,,MATCH($AN$23,B19:BA19,0)),$Y$21)),0,COUNTIF(OFFSET(B19,0,0,,MATCH($AN$23,B19:BA19,0)),$Y$21))+IF(ISERROR(COUNTIF(OFFSET(B19,0,0,,MATCH($AN$23,B19:BA19,0)),$AN$21)),0,COUNTIF(OFFSET(B19,0,0,,MATCH($AN$23,B19:BA19,0)),$AN$21))</f>
        <v>18</v>
      </c>
      <c r="AE35" s="620"/>
      <c r="AF35" s="621"/>
      <c r="AG35" s="650">
        <f ca="1">IF(ISERROR(COUNTIF(OFFSET(B19,0,0,,MATCH($AN$23,B19:BA19,0)),$AN$23)),0,COUNTIF(OFFSET(B19,0,0,,MATCH($AN$23,B19:BA19,0)),$AN$23))+1</f>
        <v>2</v>
      </c>
      <c r="AH35" s="620"/>
      <c r="AI35" s="621"/>
      <c r="AJ35" s="652">
        <f>C35+I35</f>
        <v>0</v>
      </c>
      <c r="AK35" s="653"/>
      <c r="AL35" s="654"/>
      <c r="AM35" s="619">
        <f t="shared" si="2"/>
        <v>0</v>
      </c>
      <c r="AN35" s="620"/>
      <c r="AO35" s="621"/>
      <c r="AP35" s="652">
        <f>O35+U35+AA35+AJ35</f>
        <v>12</v>
      </c>
      <c r="AQ35" s="653"/>
      <c r="AR35" s="654"/>
      <c r="AS35" s="619">
        <f>R35+X35+AD35+AM35</f>
        <v>18</v>
      </c>
      <c r="AT35" s="620"/>
      <c r="AU35" s="621"/>
      <c r="AV35" s="622">
        <v>60</v>
      </c>
      <c r="AW35" s="623"/>
      <c r="AX35" s="624"/>
      <c r="AY35" s="658">
        <f>AS35+AS36+AG35+AG36</f>
        <v>20</v>
      </c>
      <c r="AZ35" s="623"/>
      <c r="BA35" s="659"/>
      <c r="BB35" s="279"/>
      <c r="BC35" s="279"/>
      <c r="BD35" s="630"/>
      <c r="BE35" s="756"/>
    </row>
    <row r="36" spans="1:57" ht="13.5" thickBot="1">
      <c r="A36" s="690"/>
      <c r="B36" s="281">
        <v>8</v>
      </c>
      <c r="C36" s="687"/>
      <c r="D36" s="688"/>
      <c r="E36" s="688"/>
      <c r="F36" s="627">
        <f ca="1">IF(ISERROR(COUNTIF(OFFSET(BA19,0,0,,MATCH($AN$23,B19:BA19,0)-52),"")),0,COUNTIF(OFFSET(BA19,0,0,,MATCH($AN$23,B19:BA19,0)-52),""))</f>
        <v>0</v>
      </c>
      <c r="G36" s="626"/>
      <c r="H36" s="618"/>
      <c r="I36" s="682"/>
      <c r="J36" s="683"/>
      <c r="K36" s="684"/>
      <c r="L36" s="627">
        <f ca="1">IF(ISERROR(COUNTIF(OFFSET(BA19,0,0,,MATCH($AN$23,B19:BA19,0)-52),$M$21)),0,COUNTIF(OFFSET(BA19,0,0,,MATCH($AN$23,B19:BA19,0)-52),$M$21))</f>
        <v>0</v>
      </c>
      <c r="M36" s="626"/>
      <c r="N36" s="618"/>
      <c r="O36" s="671"/>
      <c r="P36" s="672"/>
      <c r="Q36" s="673"/>
      <c r="R36" s="627">
        <f ca="1">IF(ISERROR(COUNTIF(OFFSET(BA19,0,0,,MATCH($AN$23,B19:BA19,0)-52),$B$23)),0,COUNTIF(OFFSET(BA19,0,0,,MATCH($AN$23,B19:BA19,0)-52),$B$23))</f>
        <v>0</v>
      </c>
      <c r="S36" s="626"/>
      <c r="T36" s="618"/>
      <c r="U36" s="671"/>
      <c r="V36" s="672"/>
      <c r="W36" s="673"/>
      <c r="X36" s="627">
        <f ca="1">IF(ISERROR(COUNTIF(OFFSET(BA19,0,0,,MATCH($AN$23,B19:BA19,0)-52),$M$23)),0,COUNTIF(OFFSET(BA19,0,0,,MATCH($AN$23,B19:BA19,0)-52),$M$23))+IF(ISERROR(COUNTIF(OFFSET(BA19,0,0,,MATCH($AN$23,B19:BA19,0)-52),$Y$23)),0,COUNTIF(OFFSET(BA19,0,0,,MATCH($AN$23,B19:BA19,0)-52),$Y$23))</f>
        <v>0</v>
      </c>
      <c r="Y36" s="626"/>
      <c r="Z36" s="618"/>
      <c r="AA36" s="662"/>
      <c r="AB36" s="663"/>
      <c r="AC36" s="664"/>
      <c r="AD36" s="627">
        <f ca="1">IF(ISERROR(COUNTIF(OFFSET(BA19,0,0,,MATCH($AN$23,B19:BA19,0)-52),$Y$21)),0,COUNTIF(OFFSET(BA19,0,0,,MATCH($AN$23,B19:BA19,0)-52),$Y$21))+IF(ISERROR(COUNTIF(OFFSET(BA19,0,0,,MATCH($AN$23,B19:BA19,0)-52),$AN$21)),0,COUNTIF(OFFSET(BA19,0,0,,MATCH($AN$23,B19:BA19,0)-52),$AN$21))</f>
        <v>0</v>
      </c>
      <c r="AE36" s="626"/>
      <c r="AF36" s="618"/>
      <c r="AG36" s="651"/>
      <c r="AH36" s="626"/>
      <c r="AI36" s="618"/>
      <c r="AJ36" s="655">
        <f t="shared" si="4"/>
        <v>0</v>
      </c>
      <c r="AK36" s="656"/>
      <c r="AL36" s="657"/>
      <c r="AM36" s="627">
        <f t="shared" si="2"/>
        <v>0</v>
      </c>
      <c r="AN36" s="626"/>
      <c r="AO36" s="618"/>
      <c r="AP36" s="655">
        <f t="shared" si="5"/>
        <v>0</v>
      </c>
      <c r="AQ36" s="656"/>
      <c r="AR36" s="657"/>
      <c r="AS36" s="627">
        <f t="shared" si="3"/>
        <v>0</v>
      </c>
      <c r="AT36" s="626"/>
      <c r="AU36" s="618"/>
      <c r="AV36" s="625"/>
      <c r="AW36" s="648"/>
      <c r="AX36" s="649"/>
      <c r="AY36" s="660"/>
      <c r="AZ36" s="648"/>
      <c r="BA36" s="661"/>
      <c r="BB36" s="279"/>
      <c r="BC36" s="279"/>
      <c r="BD36" s="630"/>
      <c r="BE36" s="756"/>
    </row>
    <row r="37" spans="1:57" ht="13.5" thickBot="1">
      <c r="A37" s="643" t="s">
        <v>325</v>
      </c>
      <c r="B37" s="635"/>
      <c r="C37" s="643">
        <f>SUM(C29:E36)</f>
        <v>142</v>
      </c>
      <c r="D37" s="634"/>
      <c r="E37" s="644"/>
      <c r="F37" s="633">
        <f>SUM(F29:H36)</f>
        <v>107</v>
      </c>
      <c r="G37" s="634"/>
      <c r="H37" s="635"/>
      <c r="I37" s="643">
        <f>SUM(I29:K36)</f>
        <v>26</v>
      </c>
      <c r="J37" s="634"/>
      <c r="K37" s="644"/>
      <c r="L37" s="633">
        <f>SUM(L29:N36)</f>
        <v>20</v>
      </c>
      <c r="M37" s="634"/>
      <c r="N37" s="635"/>
      <c r="O37" s="643">
        <f>'план УП'!E135</f>
        <v>3</v>
      </c>
      <c r="P37" s="634"/>
      <c r="Q37" s="644"/>
      <c r="R37" s="633">
        <f>SUM(R29:T36)</f>
        <v>2</v>
      </c>
      <c r="S37" s="634"/>
      <c r="T37" s="635"/>
      <c r="U37" s="643">
        <f>'план УП'!E134-'план УП'!E135</f>
        <v>9</v>
      </c>
      <c r="V37" s="634"/>
      <c r="W37" s="644"/>
      <c r="X37" s="633">
        <f>SUM(X29:Z36)</f>
        <v>6</v>
      </c>
      <c r="Y37" s="634"/>
      <c r="Z37" s="635"/>
      <c r="AA37" s="643">
        <f>'план УП'!E140</f>
        <v>12</v>
      </c>
      <c r="AB37" s="634"/>
      <c r="AC37" s="644"/>
      <c r="AD37" s="633">
        <f>SUM(AD29:AF36)</f>
        <v>18</v>
      </c>
      <c r="AE37" s="634"/>
      <c r="AF37" s="635"/>
      <c r="AG37" s="643">
        <f>SUM(AG29:AI36)</f>
        <v>23</v>
      </c>
      <c r="AH37" s="634"/>
      <c r="AI37" s="635"/>
      <c r="AJ37" s="643">
        <f>SUM(AJ29:AL36)</f>
        <v>168</v>
      </c>
      <c r="AK37" s="634"/>
      <c r="AL37" s="644"/>
      <c r="AM37" s="633">
        <f>SUM(AM29:AO36)</f>
        <v>127</v>
      </c>
      <c r="AN37" s="634"/>
      <c r="AO37" s="635"/>
      <c r="AP37" s="643">
        <f>SUM(AP29:AR36)</f>
        <v>192</v>
      </c>
      <c r="AQ37" s="634"/>
      <c r="AR37" s="644"/>
      <c r="AS37" s="633">
        <f>SUM(AS29:AU36)</f>
        <v>153</v>
      </c>
      <c r="AT37" s="634"/>
      <c r="AU37" s="635"/>
      <c r="AV37" s="643">
        <f>SUM(AV29:AX36)</f>
        <v>240</v>
      </c>
      <c r="AW37" s="634"/>
      <c r="AX37" s="644"/>
      <c r="AY37" s="633">
        <f>SUM(AY29:BA36)</f>
        <v>176</v>
      </c>
      <c r="AZ37" s="634"/>
      <c r="BA37" s="635"/>
      <c r="BB37" s="279"/>
      <c r="BC37" s="279"/>
      <c r="BD37" s="630"/>
      <c r="BE37" s="756"/>
    </row>
    <row r="38" spans="1:57" ht="12.75">
      <c r="A38" s="282"/>
      <c r="B38" s="282"/>
      <c r="C38" s="282"/>
      <c r="D38" s="282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79"/>
      <c r="BC38" s="279"/>
      <c r="BD38" s="59"/>
      <c r="BE38" s="59"/>
    </row>
    <row r="39" spans="1:57" ht="12.75">
      <c r="A39" s="285"/>
      <c r="B39" s="286" t="s">
        <v>94</v>
      </c>
      <c r="C39" s="287"/>
      <c r="D39" s="287"/>
      <c r="E39" s="285"/>
      <c r="F39" s="285"/>
      <c r="G39" s="285"/>
      <c r="H39" s="285"/>
      <c r="I39" s="285"/>
      <c r="J39" s="285"/>
      <c r="K39" s="285"/>
      <c r="L39" s="285"/>
      <c r="M39" s="288"/>
      <c r="N39" s="287"/>
      <c r="O39" s="287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25" t="s">
        <v>370</v>
      </c>
      <c r="AZ39" s="285"/>
      <c r="BA39" s="285"/>
      <c r="BB39" s="279"/>
      <c r="BC39" s="279"/>
      <c r="BD39" s="284"/>
      <c r="BE39" s="284"/>
    </row>
    <row r="40" spans="1:58" ht="13.5" thickBot="1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79"/>
      <c r="BC40" s="59"/>
      <c r="BD40" s="285"/>
      <c r="BE40" s="285"/>
      <c r="BF40" s="135"/>
    </row>
    <row r="41" spans="1:65" ht="14.25" customHeight="1">
      <c r="A41" s="744" t="s">
        <v>339</v>
      </c>
      <c r="B41" s="745"/>
      <c r="C41" s="745"/>
      <c r="D41" s="745"/>
      <c r="E41" s="745"/>
      <c r="F41" s="745"/>
      <c r="G41" s="745"/>
      <c r="H41" s="745"/>
      <c r="I41" s="745"/>
      <c r="J41" s="745"/>
      <c r="K41" s="745"/>
      <c r="L41" s="745"/>
      <c r="M41" s="746"/>
      <c r="N41" s="778" t="s">
        <v>345</v>
      </c>
      <c r="O41" s="779"/>
      <c r="P41" s="779"/>
      <c r="Q41" s="779"/>
      <c r="R41" s="779"/>
      <c r="S41" s="779"/>
      <c r="T41" s="779"/>
      <c r="U41" s="779"/>
      <c r="V41" s="779"/>
      <c r="W41" s="779"/>
      <c r="X41" s="779"/>
      <c r="Y41" s="779"/>
      <c r="Z41" s="779"/>
      <c r="AA41" s="779"/>
      <c r="AB41" s="779"/>
      <c r="AC41" s="779"/>
      <c r="AD41" s="779"/>
      <c r="AE41" s="779"/>
      <c r="AF41" s="779"/>
      <c r="AG41" s="779"/>
      <c r="AH41" s="779"/>
      <c r="AI41" s="779"/>
      <c r="AJ41" s="779"/>
      <c r="AK41" s="780"/>
      <c r="AL41" s="744" t="s">
        <v>338</v>
      </c>
      <c r="AM41" s="745"/>
      <c r="AN41" s="745"/>
      <c r="AO41" s="745"/>
      <c r="AP41" s="745"/>
      <c r="AQ41" s="745"/>
      <c r="AR41" s="745"/>
      <c r="AS41" s="745"/>
      <c r="AT41" s="745"/>
      <c r="AU41" s="745"/>
      <c r="AV41" s="745"/>
      <c r="AW41" s="745"/>
      <c r="AX41" s="745"/>
      <c r="AY41" s="745"/>
      <c r="AZ41" s="745"/>
      <c r="BA41" s="746"/>
      <c r="BB41" s="279"/>
      <c r="BC41" s="284"/>
      <c r="BD41" s="285"/>
      <c r="BE41" s="285"/>
      <c r="BF41" s="263"/>
      <c r="BG41" s="263"/>
      <c r="BH41" s="263"/>
      <c r="BI41" s="263"/>
      <c r="BJ41" s="263"/>
      <c r="BK41" s="263"/>
      <c r="BL41" s="263"/>
      <c r="BM41" s="263"/>
    </row>
    <row r="42" spans="1:57" s="235" customFormat="1" ht="12.75">
      <c r="A42" s="765"/>
      <c r="B42" s="766"/>
      <c r="C42" s="766"/>
      <c r="D42" s="766"/>
      <c r="E42" s="766"/>
      <c r="F42" s="766"/>
      <c r="G42" s="766"/>
      <c r="H42" s="766"/>
      <c r="I42" s="766"/>
      <c r="J42" s="766"/>
      <c r="K42" s="766"/>
      <c r="L42" s="766"/>
      <c r="M42" s="767"/>
      <c r="N42" s="788" t="s">
        <v>359</v>
      </c>
      <c r="O42" s="789"/>
      <c r="P42" s="794" t="s">
        <v>21</v>
      </c>
      <c r="Q42" s="789"/>
      <c r="R42" s="771" t="s">
        <v>127</v>
      </c>
      <c r="S42" s="772"/>
      <c r="T42" s="772"/>
      <c r="U42" s="772"/>
      <c r="V42" s="772"/>
      <c r="W42" s="772"/>
      <c r="X42" s="772"/>
      <c r="Y42" s="772"/>
      <c r="Z42" s="772"/>
      <c r="AA42" s="772"/>
      <c r="AB42" s="772"/>
      <c r="AC42" s="772"/>
      <c r="AD42" s="772"/>
      <c r="AE42" s="772"/>
      <c r="AF42" s="772"/>
      <c r="AG42" s="772"/>
      <c r="AH42" s="772"/>
      <c r="AI42" s="772"/>
      <c r="AJ42" s="772"/>
      <c r="AK42" s="773"/>
      <c r="AL42" s="747" t="s">
        <v>359</v>
      </c>
      <c r="AM42" s="748"/>
      <c r="AN42" s="751" t="s">
        <v>21</v>
      </c>
      <c r="AO42" s="751"/>
      <c r="AP42" s="631" t="s">
        <v>337</v>
      </c>
      <c r="AQ42" s="631"/>
      <c r="AR42" s="631"/>
      <c r="AS42" s="631"/>
      <c r="AT42" s="631"/>
      <c r="AU42" s="631"/>
      <c r="AV42" s="631"/>
      <c r="AW42" s="631"/>
      <c r="AX42" s="631"/>
      <c r="AY42" s="631"/>
      <c r="AZ42" s="760" t="s">
        <v>344</v>
      </c>
      <c r="BA42" s="761"/>
      <c r="BB42" s="285"/>
      <c r="BC42" s="285"/>
      <c r="BD42" s="285"/>
      <c r="BE42" s="285"/>
    </row>
    <row r="43" spans="1:57" s="235" customFormat="1" ht="12.75">
      <c r="A43" s="765"/>
      <c r="B43" s="766"/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7"/>
      <c r="N43" s="790"/>
      <c r="O43" s="791"/>
      <c r="P43" s="795"/>
      <c r="Q43" s="791"/>
      <c r="R43" s="774"/>
      <c r="S43" s="775"/>
      <c r="T43" s="775"/>
      <c r="U43" s="775"/>
      <c r="V43" s="775"/>
      <c r="W43" s="775"/>
      <c r="X43" s="775"/>
      <c r="Y43" s="775"/>
      <c r="Z43" s="775"/>
      <c r="AA43" s="775"/>
      <c r="AB43" s="775"/>
      <c r="AC43" s="775"/>
      <c r="AD43" s="775"/>
      <c r="AE43" s="775"/>
      <c r="AF43" s="775"/>
      <c r="AG43" s="775"/>
      <c r="AH43" s="775"/>
      <c r="AI43" s="775"/>
      <c r="AJ43" s="775"/>
      <c r="AK43" s="776"/>
      <c r="AL43" s="747"/>
      <c r="AM43" s="748"/>
      <c r="AN43" s="751"/>
      <c r="AO43" s="751"/>
      <c r="AP43" s="632"/>
      <c r="AQ43" s="632"/>
      <c r="AR43" s="632"/>
      <c r="AS43" s="632"/>
      <c r="AT43" s="632"/>
      <c r="AU43" s="632"/>
      <c r="AV43" s="632"/>
      <c r="AW43" s="632"/>
      <c r="AX43" s="632"/>
      <c r="AY43" s="632"/>
      <c r="AZ43" s="762"/>
      <c r="BA43" s="763"/>
      <c r="BB43" s="285"/>
      <c r="BC43" s="285"/>
      <c r="BD43" s="285"/>
      <c r="BE43" s="285"/>
    </row>
    <row r="44" spans="1:57" s="235" customFormat="1" ht="15.75" customHeight="1" thickBot="1">
      <c r="A44" s="768"/>
      <c r="B44" s="769"/>
      <c r="C44" s="769"/>
      <c r="D44" s="769"/>
      <c r="E44" s="769"/>
      <c r="F44" s="769"/>
      <c r="G44" s="769"/>
      <c r="H44" s="769"/>
      <c r="I44" s="769"/>
      <c r="J44" s="769"/>
      <c r="K44" s="769"/>
      <c r="L44" s="769"/>
      <c r="M44" s="770"/>
      <c r="N44" s="792"/>
      <c r="O44" s="793"/>
      <c r="P44" s="796"/>
      <c r="Q44" s="793"/>
      <c r="R44" s="718">
        <v>1</v>
      </c>
      <c r="S44" s="719"/>
      <c r="T44" s="720">
        <v>2</v>
      </c>
      <c r="U44" s="721"/>
      <c r="V44" s="720">
        <v>3</v>
      </c>
      <c r="W44" s="721"/>
      <c r="X44" s="710">
        <v>4</v>
      </c>
      <c r="Y44" s="711"/>
      <c r="Z44" s="710">
        <v>5</v>
      </c>
      <c r="AA44" s="711"/>
      <c r="AB44" s="710">
        <v>6</v>
      </c>
      <c r="AC44" s="711"/>
      <c r="AD44" s="712">
        <v>7</v>
      </c>
      <c r="AE44" s="713"/>
      <c r="AF44" s="710">
        <v>8</v>
      </c>
      <c r="AG44" s="711"/>
      <c r="AH44" s="710">
        <v>9</v>
      </c>
      <c r="AI44" s="711"/>
      <c r="AJ44" s="720">
        <v>10</v>
      </c>
      <c r="AK44" s="777"/>
      <c r="AL44" s="749"/>
      <c r="AM44" s="750"/>
      <c r="AN44" s="752"/>
      <c r="AO44" s="752"/>
      <c r="AP44" s="289" t="s">
        <v>3</v>
      </c>
      <c r="AQ44" s="290"/>
      <c r="AR44" s="290" t="s">
        <v>343</v>
      </c>
      <c r="AS44" s="291"/>
      <c r="AT44" s="291" t="s">
        <v>342</v>
      </c>
      <c r="AU44" s="292"/>
      <c r="AV44" s="292" t="s">
        <v>341</v>
      </c>
      <c r="AW44" s="289"/>
      <c r="AX44" s="289" t="s">
        <v>340</v>
      </c>
      <c r="AY44" s="291"/>
      <c r="AZ44" s="291" t="s">
        <v>3</v>
      </c>
      <c r="BA44" s="293"/>
      <c r="BB44" s="285"/>
      <c r="BC44" s="285"/>
      <c r="BD44" s="285"/>
      <c r="BE44" s="285"/>
    </row>
    <row r="45" spans="1:55" s="235" customFormat="1" ht="13.5" customHeight="1">
      <c r="A45" s="800" t="str">
        <f>'план УП'!$C$23</f>
        <v>1_ГСЭ</v>
      </c>
      <c r="B45" s="801"/>
      <c r="C45" s="801"/>
      <c r="D45" s="801"/>
      <c r="E45" s="801"/>
      <c r="F45" s="801"/>
      <c r="G45" s="801"/>
      <c r="H45" s="801"/>
      <c r="I45" s="801"/>
      <c r="J45" s="801"/>
      <c r="K45" s="801"/>
      <c r="L45" s="801"/>
      <c r="M45" s="802"/>
      <c r="N45" s="803">
        <f>'план УП'!E23</f>
        <v>0</v>
      </c>
      <c r="O45" s="636"/>
      <c r="P45" s="636">
        <f>'план УП'!F23</f>
        <v>0</v>
      </c>
      <c r="Q45" s="636"/>
      <c r="R45" s="636">
        <f>'план УП'!G23</f>
        <v>0</v>
      </c>
      <c r="S45" s="636"/>
      <c r="T45" s="636">
        <f>'план УП'!H23</f>
        <v>0</v>
      </c>
      <c r="U45" s="636"/>
      <c r="V45" s="636">
        <f>'план УП'!I23</f>
        <v>0</v>
      </c>
      <c r="W45" s="636"/>
      <c r="X45" s="636">
        <f>'план УП'!J23</f>
        <v>0</v>
      </c>
      <c r="Y45" s="636"/>
      <c r="Z45" s="636">
        <f>'план УП'!K23</f>
        <v>0</v>
      </c>
      <c r="AA45" s="636"/>
      <c r="AB45" s="636">
        <f>'план УП'!L23</f>
        <v>0</v>
      </c>
      <c r="AC45" s="636"/>
      <c r="AD45" s="636">
        <f>'план УП'!M23</f>
        <v>0</v>
      </c>
      <c r="AE45" s="636"/>
      <c r="AF45" s="636"/>
      <c r="AG45" s="636"/>
      <c r="AH45" s="716"/>
      <c r="AI45" s="716"/>
      <c r="AJ45" s="716"/>
      <c r="AK45" s="717"/>
      <c r="AL45" s="803">
        <f>'план УП'!N23</f>
        <v>0</v>
      </c>
      <c r="AM45" s="636"/>
      <c r="AN45" s="743">
        <f>'план УП'!O23</f>
        <v>0</v>
      </c>
      <c r="AO45" s="743"/>
      <c r="AP45" s="636">
        <f>'план УП'!P23</f>
        <v>0</v>
      </c>
      <c r="AQ45" s="636"/>
      <c r="AR45" s="636">
        <f>'план УП'!Q23</f>
        <v>0</v>
      </c>
      <c r="AS45" s="636"/>
      <c r="AT45" s="636">
        <f>'план УП'!R23</f>
        <v>0</v>
      </c>
      <c r="AU45" s="636"/>
      <c r="AV45" s="636">
        <f>'план УП'!S23</f>
        <v>0</v>
      </c>
      <c r="AW45" s="636"/>
      <c r="AX45" s="636">
        <f>'план УП'!T23</f>
        <v>0</v>
      </c>
      <c r="AY45" s="636"/>
      <c r="AZ45" s="636">
        <f>'план УП'!U23</f>
        <v>0</v>
      </c>
      <c r="BA45" s="764"/>
      <c r="BB45" s="285"/>
      <c r="BC45" s="285"/>
    </row>
    <row r="46" spans="1:55" s="235" customFormat="1" ht="13.5" customHeight="1">
      <c r="A46" s="797" t="str">
        <f>'план УП'!$C$46</f>
        <v>2_Естественнонаучный</v>
      </c>
      <c r="B46" s="798"/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9"/>
      <c r="N46" s="808">
        <f>'план УП'!E46</f>
        <v>0</v>
      </c>
      <c r="O46" s="647"/>
      <c r="P46" s="647">
        <f>'план УП'!F46</f>
        <v>0</v>
      </c>
      <c r="Q46" s="647"/>
      <c r="R46" s="647">
        <f>'план УП'!G46</f>
        <v>0</v>
      </c>
      <c r="S46" s="647"/>
      <c r="T46" s="647">
        <f>'план УП'!H46</f>
        <v>0</v>
      </c>
      <c r="U46" s="647"/>
      <c r="V46" s="647">
        <f>'план УП'!I46</f>
        <v>0</v>
      </c>
      <c r="W46" s="647"/>
      <c r="X46" s="647">
        <f>'план УП'!J46</f>
        <v>0</v>
      </c>
      <c r="Y46" s="647"/>
      <c r="Z46" s="647">
        <f>'план УП'!K46</f>
        <v>0</v>
      </c>
      <c r="AA46" s="647"/>
      <c r="AB46" s="647">
        <f>'план УП'!L46</f>
        <v>0</v>
      </c>
      <c r="AC46" s="647"/>
      <c r="AD46" s="647">
        <f>'план УП'!M46</f>
        <v>0</v>
      </c>
      <c r="AE46" s="647"/>
      <c r="AF46" s="647"/>
      <c r="AG46" s="647"/>
      <c r="AH46" s="647"/>
      <c r="AI46" s="647"/>
      <c r="AJ46" s="640"/>
      <c r="AK46" s="646"/>
      <c r="AL46" s="641">
        <f>'план УП'!N46</f>
        <v>0</v>
      </c>
      <c r="AM46" s="642"/>
      <c r="AN46" s="642">
        <f>'план УП'!O46</f>
        <v>0</v>
      </c>
      <c r="AO46" s="642"/>
      <c r="AP46" s="647">
        <f>'план УП'!P46</f>
        <v>0</v>
      </c>
      <c r="AQ46" s="647"/>
      <c r="AR46" s="647">
        <f>'план УП'!Q46</f>
        <v>0</v>
      </c>
      <c r="AS46" s="647"/>
      <c r="AT46" s="640">
        <f>'план УП'!R46</f>
        <v>0</v>
      </c>
      <c r="AU46" s="640"/>
      <c r="AV46" s="640">
        <f>'план УП'!S46</f>
        <v>0</v>
      </c>
      <c r="AW46" s="640"/>
      <c r="AX46" s="640">
        <f>'план УП'!T46</f>
        <v>0</v>
      </c>
      <c r="AY46" s="640"/>
      <c r="AZ46" s="640">
        <f>'план УП'!U46</f>
        <v>0</v>
      </c>
      <c r="BA46" s="646"/>
      <c r="BB46" s="285"/>
      <c r="BC46" s="285"/>
    </row>
    <row r="47" spans="1:55" s="235" customFormat="1" ht="13.5" customHeight="1">
      <c r="A47" s="797" t="str">
        <f>'план УП'!$C$79</f>
        <v>3_Профессиональный</v>
      </c>
      <c r="B47" s="798"/>
      <c r="C47" s="798"/>
      <c r="D47" s="798"/>
      <c r="E47" s="798"/>
      <c r="F47" s="798"/>
      <c r="G47" s="798"/>
      <c r="H47" s="798"/>
      <c r="I47" s="798"/>
      <c r="J47" s="798"/>
      <c r="K47" s="798"/>
      <c r="L47" s="798"/>
      <c r="M47" s="799"/>
      <c r="N47" s="808">
        <f>'план УП'!E79</f>
        <v>0</v>
      </c>
      <c r="O47" s="647"/>
      <c r="P47" s="647">
        <f>'план УП'!F79</f>
        <v>0</v>
      </c>
      <c r="Q47" s="647"/>
      <c r="R47" s="647">
        <f>'план УП'!G79</f>
        <v>0</v>
      </c>
      <c r="S47" s="647"/>
      <c r="T47" s="647">
        <f>'план УП'!H79</f>
        <v>0</v>
      </c>
      <c r="U47" s="647"/>
      <c r="V47" s="647">
        <f>'план УП'!I79</f>
        <v>0</v>
      </c>
      <c r="W47" s="647"/>
      <c r="X47" s="647">
        <f>'план УП'!J79</f>
        <v>0</v>
      </c>
      <c r="Y47" s="647"/>
      <c r="Z47" s="647">
        <f>'план УП'!K79</f>
        <v>0</v>
      </c>
      <c r="AA47" s="647"/>
      <c r="AB47" s="647">
        <f>'план УП'!L79</f>
        <v>0</v>
      </c>
      <c r="AC47" s="647"/>
      <c r="AD47" s="647">
        <f>'план УП'!M79</f>
        <v>0</v>
      </c>
      <c r="AE47" s="647"/>
      <c r="AF47" s="647"/>
      <c r="AG47" s="647"/>
      <c r="AH47" s="647"/>
      <c r="AI47" s="647"/>
      <c r="AJ47" s="640"/>
      <c r="AK47" s="646"/>
      <c r="AL47" s="641">
        <f>'план УП'!N79</f>
        <v>0</v>
      </c>
      <c r="AM47" s="642"/>
      <c r="AN47" s="642">
        <f>'план УП'!O79</f>
        <v>0</v>
      </c>
      <c r="AO47" s="642"/>
      <c r="AP47" s="647">
        <f>'план УП'!P79</f>
        <v>0</v>
      </c>
      <c r="AQ47" s="647"/>
      <c r="AR47" s="647">
        <f>'план УП'!Q79</f>
        <v>0</v>
      </c>
      <c r="AS47" s="647"/>
      <c r="AT47" s="640">
        <f>'план УП'!R79</f>
        <v>0</v>
      </c>
      <c r="AU47" s="640"/>
      <c r="AV47" s="640">
        <f>'план УП'!S79</f>
        <v>0</v>
      </c>
      <c r="AW47" s="640"/>
      <c r="AX47" s="640">
        <f>'план УП'!T79</f>
        <v>0</v>
      </c>
      <c r="AY47" s="640"/>
      <c r="AZ47" s="640">
        <f>'план УП'!U79</f>
        <v>0</v>
      </c>
      <c r="BA47" s="646"/>
      <c r="BB47" s="285"/>
      <c r="BC47" s="285"/>
    </row>
    <row r="48" spans="1:68" s="235" customFormat="1" ht="12.75">
      <c r="A48" s="797" t="str">
        <f>'план УП'!$C$132</f>
        <v>4_Физическая культура</v>
      </c>
      <c r="B48" s="798"/>
      <c r="C48" s="798"/>
      <c r="D48" s="798"/>
      <c r="E48" s="798"/>
      <c r="F48" s="798"/>
      <c r="G48" s="798"/>
      <c r="H48" s="798"/>
      <c r="I48" s="798"/>
      <c r="J48" s="798"/>
      <c r="K48" s="798"/>
      <c r="L48" s="798"/>
      <c r="M48" s="799"/>
      <c r="N48" s="808">
        <f>'план УП'!E132</f>
        <v>2</v>
      </c>
      <c r="O48" s="647"/>
      <c r="P48" s="647">
        <f>'план УП'!F132</f>
        <v>2</v>
      </c>
      <c r="Q48" s="647"/>
      <c r="R48" s="647">
        <f>'план УП'!G132</f>
        <v>0</v>
      </c>
      <c r="S48" s="647"/>
      <c r="T48" s="647">
        <f>'план УП'!H132</f>
        <v>0</v>
      </c>
      <c r="U48" s="647"/>
      <c r="V48" s="647">
        <f>'план УП'!I132</f>
        <v>0</v>
      </c>
      <c r="W48" s="647"/>
      <c r="X48" s="647">
        <f>'план УП'!J132</f>
        <v>0</v>
      </c>
      <c r="Y48" s="647"/>
      <c r="Z48" s="647">
        <f>'план УП'!K132</f>
        <v>0</v>
      </c>
      <c r="AA48" s="647"/>
      <c r="AB48" s="647">
        <f>'план УП'!L132</f>
        <v>2</v>
      </c>
      <c r="AC48" s="647"/>
      <c r="AD48" s="647">
        <f>'план УП'!M132</f>
        <v>0</v>
      </c>
      <c r="AE48" s="647"/>
      <c r="AF48" s="647"/>
      <c r="AG48" s="647"/>
      <c r="AH48" s="647"/>
      <c r="AI48" s="647"/>
      <c r="AJ48" s="640"/>
      <c r="AK48" s="646"/>
      <c r="AL48" s="641">
        <f>'план УП'!N132</f>
        <v>10</v>
      </c>
      <c r="AM48" s="642"/>
      <c r="AN48" s="642">
        <f>'план УП'!O132</f>
        <v>10</v>
      </c>
      <c r="AO48" s="642"/>
      <c r="AP48" s="647">
        <f>'план УП'!P132</f>
        <v>10</v>
      </c>
      <c r="AQ48" s="647"/>
      <c r="AR48" s="647">
        <f>'план УП'!Q132</f>
        <v>0</v>
      </c>
      <c r="AS48" s="647"/>
      <c r="AT48" s="640">
        <f>'план УП'!R132</f>
        <v>8</v>
      </c>
      <c r="AU48" s="640"/>
      <c r="AV48" s="640">
        <f>'план УП'!S132</f>
        <v>0</v>
      </c>
      <c r="AW48" s="640"/>
      <c r="AX48" s="640">
        <f>'план УП'!T132</f>
        <v>2</v>
      </c>
      <c r="AY48" s="640"/>
      <c r="AZ48" s="640">
        <f>'план УП'!U132</f>
        <v>0</v>
      </c>
      <c r="BA48" s="646"/>
      <c r="BB48" s="285"/>
      <c r="BC48" s="285"/>
      <c r="BJ48" s="296"/>
      <c r="BK48" s="296"/>
      <c r="BL48" s="296"/>
      <c r="BM48" s="296"/>
      <c r="BN48" s="296"/>
      <c r="BO48" s="296"/>
      <c r="BP48" s="296"/>
    </row>
    <row r="49" spans="1:68" s="235" customFormat="1" ht="12.75">
      <c r="A49" s="797" t="str">
        <f>'план УП'!$C$134</f>
        <v>5_Практики</v>
      </c>
      <c r="B49" s="798"/>
      <c r="C49" s="798"/>
      <c r="D49" s="798"/>
      <c r="E49" s="798"/>
      <c r="F49" s="798"/>
      <c r="G49" s="798"/>
      <c r="H49" s="798"/>
      <c r="I49" s="798"/>
      <c r="J49" s="798"/>
      <c r="K49" s="798"/>
      <c r="L49" s="798"/>
      <c r="M49" s="799"/>
      <c r="N49" s="808">
        <f>'план УП'!E134</f>
        <v>12</v>
      </c>
      <c r="O49" s="647"/>
      <c r="P49" s="647">
        <f>'план УП'!F134</f>
        <v>12</v>
      </c>
      <c r="Q49" s="647"/>
      <c r="R49" s="647">
        <f>'план УП'!G134</f>
        <v>0</v>
      </c>
      <c r="S49" s="647"/>
      <c r="T49" s="647">
        <f>'план УП'!H134</f>
        <v>3</v>
      </c>
      <c r="U49" s="647"/>
      <c r="V49" s="647">
        <f>'план УП'!I134</f>
        <v>0</v>
      </c>
      <c r="W49" s="647"/>
      <c r="X49" s="647">
        <f>'план УП'!J134</f>
        <v>3</v>
      </c>
      <c r="Y49" s="647"/>
      <c r="Z49" s="647">
        <f>'план УП'!K134</f>
        <v>0</v>
      </c>
      <c r="AA49" s="647"/>
      <c r="AB49" s="647">
        <f>'план УП'!L134</f>
        <v>6</v>
      </c>
      <c r="AC49" s="647"/>
      <c r="AD49" s="647">
        <f>'план УП'!M134</f>
        <v>0</v>
      </c>
      <c r="AE49" s="647"/>
      <c r="AF49" s="647"/>
      <c r="AG49" s="647"/>
      <c r="AH49" s="647"/>
      <c r="AI49" s="647"/>
      <c r="AJ49" s="640"/>
      <c r="AK49" s="646"/>
      <c r="AL49" s="641">
        <f>'план УП'!N134</f>
        <v>432</v>
      </c>
      <c r="AM49" s="642"/>
      <c r="AN49" s="642">
        <f>'план УП'!O134</f>
        <v>432</v>
      </c>
      <c r="AO49" s="642"/>
      <c r="AP49" s="647">
        <f>'план УП'!P134</f>
        <v>0</v>
      </c>
      <c r="AQ49" s="647"/>
      <c r="AR49" s="647">
        <f>'план УП'!Q134</f>
        <v>0</v>
      </c>
      <c r="AS49" s="647"/>
      <c r="AT49" s="640">
        <f>'план УП'!R134</f>
        <v>0</v>
      </c>
      <c r="AU49" s="640"/>
      <c r="AV49" s="640">
        <f>'план УП'!S134</f>
        <v>0</v>
      </c>
      <c r="AW49" s="640"/>
      <c r="AX49" s="640">
        <f>'план УП'!T134</f>
        <v>0</v>
      </c>
      <c r="AY49" s="640"/>
      <c r="AZ49" s="640">
        <f>'план УП'!U134</f>
        <v>432</v>
      </c>
      <c r="BA49" s="646"/>
      <c r="BB49" s="285"/>
      <c r="BC49" s="285"/>
      <c r="BJ49" s="389"/>
      <c r="BK49" s="296"/>
      <c r="BL49" s="296"/>
      <c r="BM49" s="296"/>
      <c r="BN49" s="296"/>
      <c r="BO49" s="296"/>
      <c r="BP49" s="296"/>
    </row>
    <row r="50" spans="1:68" s="235" customFormat="1" ht="13.5" thickBot="1">
      <c r="A50" s="809" t="str">
        <f>'план УП'!$C$140</f>
        <v>6_ИГА</v>
      </c>
      <c r="B50" s="810"/>
      <c r="C50" s="810"/>
      <c r="D50" s="810"/>
      <c r="E50" s="810"/>
      <c r="F50" s="810"/>
      <c r="G50" s="810"/>
      <c r="H50" s="810"/>
      <c r="I50" s="810"/>
      <c r="J50" s="810"/>
      <c r="K50" s="810"/>
      <c r="L50" s="810"/>
      <c r="M50" s="811"/>
      <c r="N50" s="815">
        <f>'план УП'!E140</f>
        <v>12</v>
      </c>
      <c r="O50" s="742"/>
      <c r="P50" s="742">
        <f>'план УП'!F140</f>
        <v>12</v>
      </c>
      <c r="Q50" s="742"/>
      <c r="R50" s="742">
        <f>'план УП'!G140</f>
        <v>0</v>
      </c>
      <c r="S50" s="742"/>
      <c r="T50" s="742">
        <f>'план УП'!H140</f>
        <v>0</v>
      </c>
      <c r="U50" s="742"/>
      <c r="V50" s="742">
        <f>'план УП'!I140</f>
        <v>0</v>
      </c>
      <c r="W50" s="742"/>
      <c r="X50" s="742">
        <f>'план УП'!J140</f>
        <v>0</v>
      </c>
      <c r="Y50" s="742"/>
      <c r="Z50" s="742">
        <f>'план УП'!K140</f>
        <v>0</v>
      </c>
      <c r="AA50" s="742"/>
      <c r="AB50" s="742">
        <f>'план УП'!L140</f>
        <v>0</v>
      </c>
      <c r="AC50" s="742"/>
      <c r="AD50" s="742">
        <f>'план УП'!M140</f>
        <v>12</v>
      </c>
      <c r="AE50" s="742"/>
      <c r="AF50" s="742"/>
      <c r="AG50" s="742"/>
      <c r="AH50" s="742"/>
      <c r="AI50" s="742"/>
      <c r="AJ50" s="753"/>
      <c r="AK50" s="754"/>
      <c r="AL50" s="832">
        <f>'план УП'!N140</f>
        <v>432</v>
      </c>
      <c r="AM50" s="831"/>
      <c r="AN50" s="831">
        <f>'план УП'!O140</f>
        <v>432</v>
      </c>
      <c r="AO50" s="831"/>
      <c r="AP50" s="742">
        <f>'план УП'!P140</f>
        <v>0</v>
      </c>
      <c r="AQ50" s="742"/>
      <c r="AR50" s="742">
        <f>'план УП'!Q140</f>
        <v>0</v>
      </c>
      <c r="AS50" s="742"/>
      <c r="AT50" s="753">
        <f>'план УП'!R140</f>
        <v>0</v>
      </c>
      <c r="AU50" s="753"/>
      <c r="AV50" s="753">
        <f>'план УП'!S140</f>
        <v>0</v>
      </c>
      <c r="AW50" s="753"/>
      <c r="AX50" s="753">
        <f>'план УП'!T140</f>
        <v>0</v>
      </c>
      <c r="AY50" s="753"/>
      <c r="AZ50" s="753">
        <f>'план УП'!U140</f>
        <v>432</v>
      </c>
      <c r="BA50" s="754"/>
      <c r="BB50" s="285"/>
      <c r="BC50" s="285"/>
      <c r="BJ50" s="296"/>
      <c r="BK50" s="296"/>
      <c r="BL50" s="296"/>
      <c r="BM50" s="296"/>
      <c r="BN50" s="296"/>
      <c r="BO50" s="296"/>
      <c r="BP50" s="296"/>
    </row>
    <row r="51" spans="1:68" s="235" customFormat="1" ht="13.5" thickBot="1">
      <c r="A51" s="825" t="s">
        <v>355</v>
      </c>
      <c r="B51" s="826"/>
      <c r="C51" s="826"/>
      <c r="D51" s="826"/>
      <c r="E51" s="826"/>
      <c r="F51" s="826"/>
      <c r="G51" s="826"/>
      <c r="H51" s="826"/>
      <c r="I51" s="826"/>
      <c r="J51" s="826"/>
      <c r="K51" s="826"/>
      <c r="L51" s="826"/>
      <c r="M51" s="827"/>
      <c r="N51" s="812">
        <f>SUM(N45:O50)</f>
        <v>26</v>
      </c>
      <c r="O51" s="715"/>
      <c r="P51" s="714">
        <f>SUM(P45:Q50)</f>
        <v>26</v>
      </c>
      <c r="Q51" s="715"/>
      <c r="R51" s="714">
        <f>SUM(R45:S50)</f>
        <v>0</v>
      </c>
      <c r="S51" s="715"/>
      <c r="T51" s="714">
        <f>SUM(T45:U50)</f>
        <v>3</v>
      </c>
      <c r="U51" s="715"/>
      <c r="V51" s="714">
        <f>SUM(V45:W50)</f>
        <v>0</v>
      </c>
      <c r="W51" s="715"/>
      <c r="X51" s="714">
        <f>SUM(X45:Y50)</f>
        <v>3</v>
      </c>
      <c r="Y51" s="715"/>
      <c r="Z51" s="714">
        <f>SUM(Z45:AA50)</f>
        <v>0</v>
      </c>
      <c r="AA51" s="715"/>
      <c r="AB51" s="714">
        <f>SUM(AB45:AC50)</f>
        <v>8</v>
      </c>
      <c r="AC51" s="715"/>
      <c r="AD51" s="714">
        <f>SUM(AD45:AE50)</f>
        <v>12</v>
      </c>
      <c r="AE51" s="715"/>
      <c r="AF51" s="714">
        <f>SUM(AF45:AG50)</f>
        <v>0</v>
      </c>
      <c r="AG51" s="715"/>
      <c r="AH51" s="714">
        <f>SUM(AH45:AI50)</f>
        <v>0</v>
      </c>
      <c r="AI51" s="715"/>
      <c r="AJ51" s="714">
        <f>SUM(AJ45:AK50)</f>
        <v>0</v>
      </c>
      <c r="AK51" s="833"/>
      <c r="AL51" s="812">
        <f>SUM(AL45:AM50)</f>
        <v>874</v>
      </c>
      <c r="AM51" s="715"/>
      <c r="AN51" s="714">
        <f>SUM(AN45:AO50)</f>
        <v>874</v>
      </c>
      <c r="AO51" s="715"/>
      <c r="AP51" s="714">
        <f>SUM(AP45:AQ50)</f>
        <v>10</v>
      </c>
      <c r="AQ51" s="715"/>
      <c r="AR51" s="714">
        <f>SUM(AR45:AS50)</f>
        <v>0</v>
      </c>
      <c r="AS51" s="715"/>
      <c r="AT51" s="714">
        <f>SUM(AT45:AU50)</f>
        <v>8</v>
      </c>
      <c r="AU51" s="715"/>
      <c r="AV51" s="714">
        <f>SUM(AV45:AW50)</f>
        <v>0</v>
      </c>
      <c r="AW51" s="715"/>
      <c r="AX51" s="714">
        <f>SUM(AX45:AY50)</f>
        <v>2</v>
      </c>
      <c r="AY51" s="715"/>
      <c r="AZ51" s="714">
        <f>SUM(AZ45:BA50)</f>
        <v>864</v>
      </c>
      <c r="BA51" s="833"/>
      <c r="BB51" s="285"/>
      <c r="BC51" s="285"/>
      <c r="BJ51" s="296"/>
      <c r="BK51" s="296"/>
      <c r="BL51" s="296"/>
      <c r="BM51" s="296"/>
      <c r="BN51" s="296"/>
      <c r="BO51" s="296"/>
      <c r="BP51" s="296"/>
    </row>
    <row r="52" spans="1:68" s="235" customFormat="1" ht="13.5" thickBot="1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85"/>
      <c r="BC52" s="285"/>
      <c r="BD52" s="285"/>
      <c r="BE52" s="285"/>
      <c r="BJ52" s="296"/>
      <c r="BK52" s="296"/>
      <c r="BL52" s="296"/>
      <c r="BM52" s="296"/>
      <c r="BN52" s="296"/>
      <c r="BO52" s="296"/>
      <c r="BP52" s="296"/>
    </row>
    <row r="53" spans="1:57" s="235" customFormat="1" ht="12.75">
      <c r="A53" s="816" t="s">
        <v>352</v>
      </c>
      <c r="B53" s="817"/>
      <c r="C53" s="817"/>
      <c r="D53" s="817"/>
      <c r="E53" s="817"/>
      <c r="F53" s="817"/>
      <c r="G53" s="817"/>
      <c r="H53" s="817"/>
      <c r="I53" s="817"/>
      <c r="J53" s="817"/>
      <c r="K53" s="817"/>
      <c r="L53" s="817"/>
      <c r="M53" s="818"/>
      <c r="N53" s="804" t="s">
        <v>364</v>
      </c>
      <c r="O53" s="805"/>
      <c r="P53" s="807" t="s">
        <v>21</v>
      </c>
      <c r="Q53" s="805"/>
      <c r="R53" s="877" t="s">
        <v>127</v>
      </c>
      <c r="S53" s="878"/>
      <c r="T53" s="878"/>
      <c r="U53" s="878"/>
      <c r="V53" s="878"/>
      <c r="W53" s="878"/>
      <c r="X53" s="878"/>
      <c r="Y53" s="878"/>
      <c r="Z53" s="878"/>
      <c r="AA53" s="878"/>
      <c r="AB53" s="878"/>
      <c r="AC53" s="878"/>
      <c r="AD53" s="878"/>
      <c r="AE53" s="878"/>
      <c r="AF53" s="878"/>
      <c r="AG53" s="878"/>
      <c r="AH53" s="878"/>
      <c r="AI53" s="878"/>
      <c r="AJ53" s="878"/>
      <c r="AK53" s="879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85"/>
      <c r="BC53" s="285"/>
      <c r="BD53" s="285"/>
      <c r="BE53" s="285"/>
    </row>
    <row r="54" spans="1:57" s="235" customFormat="1" ht="13.5" thickBot="1">
      <c r="A54" s="819"/>
      <c r="B54" s="820"/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1"/>
      <c r="N54" s="790"/>
      <c r="O54" s="791"/>
      <c r="P54" s="795"/>
      <c r="Q54" s="791"/>
      <c r="R54" s="774"/>
      <c r="S54" s="775"/>
      <c r="T54" s="775"/>
      <c r="U54" s="775"/>
      <c r="V54" s="775"/>
      <c r="W54" s="775"/>
      <c r="X54" s="775"/>
      <c r="Y54" s="775"/>
      <c r="Z54" s="775"/>
      <c r="AA54" s="775"/>
      <c r="AB54" s="775"/>
      <c r="AC54" s="775"/>
      <c r="AD54" s="775"/>
      <c r="AE54" s="775"/>
      <c r="AF54" s="775"/>
      <c r="AG54" s="775"/>
      <c r="AH54" s="775"/>
      <c r="AI54" s="775"/>
      <c r="AJ54" s="775"/>
      <c r="AK54" s="77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85"/>
      <c r="BC54" s="285"/>
      <c r="BD54" s="285"/>
      <c r="BE54" s="285"/>
    </row>
    <row r="55" spans="1:61" s="235" customFormat="1" ht="13.5" thickBot="1">
      <c r="A55" s="822"/>
      <c r="B55" s="823"/>
      <c r="C55" s="823"/>
      <c r="D55" s="823"/>
      <c r="E55" s="823"/>
      <c r="F55" s="823"/>
      <c r="G55" s="823"/>
      <c r="H55" s="823"/>
      <c r="I55" s="823"/>
      <c r="J55" s="823"/>
      <c r="K55" s="823"/>
      <c r="L55" s="823"/>
      <c r="M55" s="824"/>
      <c r="N55" s="790"/>
      <c r="O55" s="791"/>
      <c r="P55" s="795"/>
      <c r="Q55" s="791"/>
      <c r="R55" s="841">
        <v>1</v>
      </c>
      <c r="S55" s="842"/>
      <c r="T55" s="771">
        <v>2</v>
      </c>
      <c r="U55" s="828"/>
      <c r="V55" s="771">
        <v>3</v>
      </c>
      <c r="W55" s="828"/>
      <c r="X55" s="829">
        <v>4</v>
      </c>
      <c r="Y55" s="830"/>
      <c r="Z55" s="829">
        <v>5</v>
      </c>
      <c r="AA55" s="830"/>
      <c r="AB55" s="829">
        <v>6</v>
      </c>
      <c r="AC55" s="830"/>
      <c r="AD55" s="880">
        <v>7</v>
      </c>
      <c r="AE55" s="881"/>
      <c r="AF55" s="829">
        <v>8</v>
      </c>
      <c r="AG55" s="830"/>
      <c r="AH55" s="829">
        <v>9</v>
      </c>
      <c r="AI55" s="830"/>
      <c r="AJ55" s="771">
        <v>10</v>
      </c>
      <c r="AK55" s="773"/>
      <c r="AL55" s="297"/>
      <c r="AM55" s="298"/>
      <c r="AN55" s="298"/>
      <c r="AO55" s="298"/>
      <c r="AP55" s="272"/>
      <c r="AQ55" s="272"/>
      <c r="AR55" s="297"/>
      <c r="AS55" s="297"/>
      <c r="AT55" s="297"/>
      <c r="AU55" s="297"/>
      <c r="AV55" s="272"/>
      <c r="AW55" s="272"/>
      <c r="AX55" s="297"/>
      <c r="AY55" s="297"/>
      <c r="AZ55" s="297"/>
      <c r="BA55" s="297"/>
      <c r="BB55" s="285"/>
      <c r="BC55" s="285"/>
      <c r="BD55" s="757" t="s">
        <v>367</v>
      </c>
      <c r="BE55" s="758"/>
      <c r="BF55" s="758"/>
      <c r="BG55" s="758"/>
      <c r="BH55" s="759"/>
      <c r="BI55" s="579" t="s">
        <v>368</v>
      </c>
    </row>
    <row r="56" spans="1:61" s="235" customFormat="1" ht="12.75">
      <c r="A56" s="813" t="s">
        <v>348</v>
      </c>
      <c r="B56" s="814"/>
      <c r="C56" s="814"/>
      <c r="D56" s="814"/>
      <c r="E56" s="814"/>
      <c r="F56" s="814"/>
      <c r="G56" s="814"/>
      <c r="H56" s="814"/>
      <c r="I56" s="814"/>
      <c r="J56" s="814"/>
      <c r="K56" s="814"/>
      <c r="L56" s="814"/>
      <c r="M56" s="814"/>
      <c r="N56" s="839">
        <f>BI56</f>
        <v>54</v>
      </c>
      <c r="O56" s="840"/>
      <c r="P56" s="806">
        <f>(AN51)/AS37</f>
        <v>5.712418300653595</v>
      </c>
      <c r="Q56" s="806"/>
      <c r="R56" s="834">
        <f>'план УП'!$AC$15</f>
        <v>0</v>
      </c>
      <c r="S56" s="835"/>
      <c r="T56" s="834">
        <f>'план УП'!$AH$15</f>
        <v>4.5</v>
      </c>
      <c r="U56" s="835"/>
      <c r="V56" s="834">
        <f>'план УП'!$AM$15</f>
        <v>0</v>
      </c>
      <c r="W56" s="835"/>
      <c r="X56" s="834">
        <f>'план УП'!$AR$15</f>
        <v>4.5</v>
      </c>
      <c r="Y56" s="835"/>
      <c r="Z56" s="834">
        <f>'план УП'!$AW$15</f>
        <v>0</v>
      </c>
      <c r="AA56" s="835"/>
      <c r="AB56" s="834">
        <f>'план УП'!$BB$15</f>
        <v>9.416666666666666</v>
      </c>
      <c r="AC56" s="835"/>
      <c r="AD56" s="834">
        <f>'план УП'!$BG$15</f>
        <v>22</v>
      </c>
      <c r="AE56" s="835"/>
      <c r="AF56" s="834"/>
      <c r="AG56" s="835"/>
      <c r="AH56" s="834"/>
      <c r="AI56" s="835"/>
      <c r="AJ56" s="834"/>
      <c r="AK56" s="874"/>
      <c r="AL56" s="297"/>
      <c r="AM56" s="298"/>
      <c r="AN56" s="298"/>
      <c r="AO56" s="298"/>
      <c r="AP56" s="272"/>
      <c r="AQ56" s="272"/>
      <c r="AR56" s="297"/>
      <c r="AS56" s="297"/>
      <c r="AT56" s="297"/>
      <c r="AU56" s="297"/>
      <c r="AV56" s="272"/>
      <c r="AW56" s="272"/>
      <c r="AX56" s="297"/>
      <c r="AY56" s="297"/>
      <c r="AZ56" s="297"/>
      <c r="BA56" s="297"/>
      <c r="BB56" s="285"/>
      <c r="BC56" s="285"/>
      <c r="BD56" s="587" t="s">
        <v>348</v>
      </c>
      <c r="BE56" s="588"/>
      <c r="BF56" s="588"/>
      <c r="BG56" s="588"/>
      <c r="BH56" s="590"/>
      <c r="BI56" s="580">
        <v>54</v>
      </c>
    </row>
    <row r="57" spans="1:61" s="271" customFormat="1" ht="12.75">
      <c r="A57" s="797" t="s">
        <v>68</v>
      </c>
      <c r="B57" s="798"/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86">
        <f>BI57</f>
        <v>80</v>
      </c>
      <c r="O57" s="787"/>
      <c r="P57" s="628">
        <f>('план УП'!AC14*'план УП'!AC21+'план УП'!AH14*'план УП'!AH21+'план УП'!AM14*'план УП'!AM21+'план УП'!AR14*'план УП'!AR21+'план УП'!AW14*'план УП'!AW21+'план УП'!BB14*'план УП'!BB21+'план УП'!BG14*'план УП'!BG21)/('план УП'!BG21+'план УП'!BB21+'план УП'!AW21+'план УП'!AR21+'план УП'!AM21+'план УП'!AH21+'план УП'!AC21)</f>
        <v>0</v>
      </c>
      <c r="Q57" s="628"/>
      <c r="R57" s="628">
        <f>'план УП'!$AC$14</f>
        <v>0</v>
      </c>
      <c r="S57" s="628"/>
      <c r="T57" s="628">
        <f>'план УП'!$AH$14</f>
        <v>0</v>
      </c>
      <c r="U57" s="628"/>
      <c r="V57" s="628">
        <f>'план УП'!$AM$14</f>
        <v>0</v>
      </c>
      <c r="W57" s="628"/>
      <c r="X57" s="628">
        <f>'план УП'!$AR$14</f>
        <v>0</v>
      </c>
      <c r="Y57" s="628"/>
      <c r="Z57" s="628">
        <f>'план УП'!$AW$14</f>
        <v>0</v>
      </c>
      <c r="AA57" s="628"/>
      <c r="AB57" s="628">
        <f>'план УП'!$BB$14</f>
        <v>0</v>
      </c>
      <c r="AC57" s="628"/>
      <c r="AD57" s="628">
        <f>'план УП'!$BG$14</f>
        <v>0</v>
      </c>
      <c r="AE57" s="628"/>
      <c r="AF57" s="628"/>
      <c r="AG57" s="628"/>
      <c r="AH57" s="647"/>
      <c r="AI57" s="647"/>
      <c r="AJ57" s="640"/>
      <c r="AK57" s="646"/>
      <c r="AL57" s="297"/>
      <c r="AM57" s="298"/>
      <c r="AN57" s="298"/>
      <c r="AO57" s="298"/>
      <c r="AP57" s="272"/>
      <c r="AQ57" s="272"/>
      <c r="AR57" s="297"/>
      <c r="AS57" s="297"/>
      <c r="AT57" s="297"/>
      <c r="AU57" s="297"/>
      <c r="AV57" s="272"/>
      <c r="AW57" s="272"/>
      <c r="AX57" s="297"/>
      <c r="AY57" s="297"/>
      <c r="AZ57" s="297"/>
      <c r="BA57" s="297"/>
      <c r="BB57" s="296"/>
      <c r="BC57" s="296"/>
      <c r="BD57" s="585" t="s">
        <v>504</v>
      </c>
      <c r="BE57" s="586"/>
      <c r="BF57" s="586"/>
      <c r="BG57" s="586"/>
      <c r="BH57" s="589"/>
      <c r="BI57" s="446">
        <v>80</v>
      </c>
    </row>
    <row r="58" spans="1:61" s="235" customFormat="1" ht="12.75">
      <c r="A58" s="797" t="s">
        <v>354</v>
      </c>
      <c r="B58" s="798"/>
      <c r="C58" s="798"/>
      <c r="D58" s="798"/>
      <c r="E58" s="798"/>
      <c r="F58" s="798"/>
      <c r="G58" s="798"/>
      <c r="H58" s="798"/>
      <c r="I58" s="798"/>
      <c r="J58" s="798"/>
      <c r="K58" s="798"/>
      <c r="L58" s="798"/>
      <c r="M58" s="798"/>
      <c r="N58" s="786">
        <f>BI59</f>
        <v>8640</v>
      </c>
      <c r="O58" s="787"/>
      <c r="P58" s="647">
        <f>SUM(R58:AK58)</f>
        <v>836</v>
      </c>
      <c r="Q58" s="647"/>
      <c r="R58" s="647">
        <f>'план УП'!$AC$4</f>
        <v>0</v>
      </c>
      <c r="S58" s="647"/>
      <c r="T58" s="647">
        <f>'план УП'!$AH$4</f>
        <v>108</v>
      </c>
      <c r="U58" s="647"/>
      <c r="V58" s="647">
        <f>'план УП'!$AM$4</f>
        <v>0</v>
      </c>
      <c r="W58" s="647"/>
      <c r="X58" s="647">
        <f>'план УП'!$AR$4</f>
        <v>108</v>
      </c>
      <c r="Y58" s="647"/>
      <c r="Z58" s="647">
        <f>'план УП'!$AW$4</f>
        <v>0</v>
      </c>
      <c r="AA58" s="647"/>
      <c r="AB58" s="647">
        <f>'план УП'!$BB$4</f>
        <v>224</v>
      </c>
      <c r="AC58" s="647"/>
      <c r="AD58" s="647">
        <f>'план УП'!$BG$4</f>
        <v>396</v>
      </c>
      <c r="AE58" s="647"/>
      <c r="AF58" s="628"/>
      <c r="AG58" s="628"/>
      <c r="AH58" s="647"/>
      <c r="AI58" s="647"/>
      <c r="AJ58" s="638"/>
      <c r="AK58" s="639"/>
      <c r="AL58" s="297"/>
      <c r="AM58" s="298"/>
      <c r="AN58" s="298"/>
      <c r="AO58" s="298"/>
      <c r="AP58" s="272"/>
      <c r="AQ58" s="272"/>
      <c r="AR58" s="297"/>
      <c r="AS58" s="297"/>
      <c r="AT58" s="297"/>
      <c r="AU58" s="297"/>
      <c r="AV58" s="272"/>
      <c r="AW58" s="272"/>
      <c r="AX58" s="297"/>
      <c r="AY58" s="297"/>
      <c r="AZ58" s="297"/>
      <c r="BA58" s="297"/>
      <c r="BB58" s="285"/>
      <c r="BC58" s="285"/>
      <c r="BD58" s="585" t="s">
        <v>369</v>
      </c>
      <c r="BE58" s="586"/>
      <c r="BF58" s="586"/>
      <c r="BG58" s="586"/>
      <c r="BH58" s="589"/>
      <c r="BI58" s="391"/>
    </row>
    <row r="59" spans="1:61" s="235" customFormat="1" ht="12.75">
      <c r="A59" s="797" t="s">
        <v>353</v>
      </c>
      <c r="B59" s="798"/>
      <c r="C59" s="798"/>
      <c r="D59" s="798"/>
      <c r="E59" s="798"/>
      <c r="F59" s="798"/>
      <c r="G59" s="798"/>
      <c r="H59" s="798"/>
      <c r="I59" s="798"/>
      <c r="J59" s="798"/>
      <c r="K59" s="798"/>
      <c r="L59" s="798"/>
      <c r="M59" s="798"/>
      <c r="N59" s="786">
        <f>BI60</f>
        <v>12800</v>
      </c>
      <c r="O59" s="787"/>
      <c r="P59" s="647">
        <f>SUM(R59:AK59)</f>
        <v>8</v>
      </c>
      <c r="Q59" s="647"/>
      <c r="R59" s="647">
        <f>R58-'план УП'!AG5</f>
        <v>0</v>
      </c>
      <c r="S59" s="647"/>
      <c r="T59" s="647">
        <f>T58-'план УП'!AL5</f>
        <v>0</v>
      </c>
      <c r="U59" s="647"/>
      <c r="V59" s="647">
        <f>V58-'план УП'!AQ5</f>
        <v>0</v>
      </c>
      <c r="W59" s="647"/>
      <c r="X59" s="647">
        <f>X58-'план УП'!AV5</f>
        <v>0</v>
      </c>
      <c r="Y59" s="647"/>
      <c r="Z59" s="647">
        <f>Z58-'план УП'!BA5</f>
        <v>0</v>
      </c>
      <c r="AA59" s="647"/>
      <c r="AB59" s="647">
        <f>AB58-'план УП'!BF5</f>
        <v>8</v>
      </c>
      <c r="AC59" s="647"/>
      <c r="AD59" s="647">
        <f>AD58-'план УП'!BK5</f>
        <v>0</v>
      </c>
      <c r="AE59" s="647"/>
      <c r="AF59" s="628"/>
      <c r="AG59" s="628"/>
      <c r="AH59" s="647"/>
      <c r="AI59" s="647"/>
      <c r="AJ59" s="638"/>
      <c r="AK59" s="639"/>
      <c r="AL59" s="297"/>
      <c r="AM59" s="298"/>
      <c r="AN59" s="298"/>
      <c r="AO59" s="298"/>
      <c r="AP59" s="272"/>
      <c r="AQ59" s="272"/>
      <c r="AR59" s="297"/>
      <c r="AS59" s="297"/>
      <c r="AT59" s="297"/>
      <c r="AU59" s="297"/>
      <c r="AV59" s="272"/>
      <c r="AW59" s="272"/>
      <c r="AX59" s="297"/>
      <c r="AY59" s="297"/>
      <c r="AZ59" s="297"/>
      <c r="BA59" s="297"/>
      <c r="BB59" s="285"/>
      <c r="BC59" s="285"/>
      <c r="BD59" s="585" t="s">
        <v>354</v>
      </c>
      <c r="BE59" s="586"/>
      <c r="BF59" s="586"/>
      <c r="BG59" s="586"/>
      <c r="BH59" s="589"/>
      <c r="BI59" s="390">
        <f>IF(BI58=0,240*36,238*36+BI58)</f>
        <v>8640</v>
      </c>
    </row>
    <row r="60" spans="1:61" s="235" customFormat="1" ht="13.5" thickBot="1">
      <c r="A60" s="855" t="s">
        <v>395</v>
      </c>
      <c r="B60" s="856"/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784">
        <f>100*P60/P59</f>
        <v>0</v>
      </c>
      <c r="O60" s="785"/>
      <c r="P60" s="629">
        <f>SUM(R60:AK60)</f>
        <v>0</v>
      </c>
      <c r="Q60" s="629"/>
      <c r="R60" s="629">
        <f>'план УП'!AC5</f>
        <v>0</v>
      </c>
      <c r="S60" s="629"/>
      <c r="T60" s="629">
        <f>'план УП'!AH5</f>
        <v>0</v>
      </c>
      <c r="U60" s="629"/>
      <c r="V60" s="629">
        <f>'план УП'!AM5</f>
        <v>0</v>
      </c>
      <c r="W60" s="629"/>
      <c r="X60" s="629">
        <f>'план УП'!AR5</f>
        <v>0</v>
      </c>
      <c r="Y60" s="629"/>
      <c r="Z60" s="629">
        <f>'план УП'!AW5</f>
        <v>0</v>
      </c>
      <c r="AA60" s="629"/>
      <c r="AB60" s="629">
        <f>'план УП'!BB5</f>
        <v>0</v>
      </c>
      <c r="AC60" s="629"/>
      <c r="AD60" s="629">
        <f>'план УП'!BG5</f>
        <v>0</v>
      </c>
      <c r="AE60" s="629"/>
      <c r="AF60" s="836"/>
      <c r="AG60" s="836"/>
      <c r="AH60" s="629"/>
      <c r="AI60" s="629"/>
      <c r="AJ60" s="739"/>
      <c r="AK60" s="740"/>
      <c r="AL60" s="297"/>
      <c r="AM60" s="298"/>
      <c r="AN60" s="298"/>
      <c r="AO60" s="298"/>
      <c r="AP60" s="272"/>
      <c r="AQ60" s="272"/>
      <c r="AR60" s="297"/>
      <c r="AS60" s="297"/>
      <c r="AT60" s="297"/>
      <c r="AU60" s="297"/>
      <c r="AV60" s="272"/>
      <c r="AW60" s="272"/>
      <c r="AX60" s="297"/>
      <c r="AY60" s="297"/>
      <c r="AZ60" s="297"/>
      <c r="BA60" s="297"/>
      <c r="BB60" s="285"/>
      <c r="BC60" s="285"/>
      <c r="BD60" s="585" t="s">
        <v>353</v>
      </c>
      <c r="BE60" s="586"/>
      <c r="BF60" s="586"/>
      <c r="BG60" s="586"/>
      <c r="BH60" s="589"/>
      <c r="BI60" s="390">
        <f>ROUND(BI57*BI59/BI56,-2)</f>
        <v>12800</v>
      </c>
    </row>
    <row r="61" spans="1:61" s="235" customFormat="1" ht="13.5" thickBot="1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6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3"/>
      <c r="AI61" s="273"/>
      <c r="AJ61" s="299"/>
      <c r="AK61" s="299"/>
      <c r="AL61" s="297"/>
      <c r="AM61" s="298"/>
      <c r="AN61" s="298"/>
      <c r="AO61" s="298"/>
      <c r="AP61" s="272"/>
      <c r="AQ61" s="272"/>
      <c r="AR61" s="297"/>
      <c r="AS61" s="297"/>
      <c r="AT61" s="297"/>
      <c r="AU61" s="297"/>
      <c r="AV61" s="272"/>
      <c r="AW61" s="272"/>
      <c r="AX61" s="297"/>
      <c r="AY61" s="297"/>
      <c r="AZ61" s="297"/>
      <c r="BA61" s="297"/>
      <c r="BB61" s="285"/>
      <c r="BC61" s="285"/>
      <c r="BD61" s="585" t="s">
        <v>366</v>
      </c>
      <c r="BE61" s="586"/>
      <c r="BF61" s="586"/>
      <c r="BG61" s="586"/>
      <c r="BH61" s="589"/>
      <c r="BI61" s="391">
        <v>50</v>
      </c>
    </row>
    <row r="62" spans="1:61" s="235" customFormat="1" ht="13.5" thickBot="1">
      <c r="A62" s="867" t="s">
        <v>392</v>
      </c>
      <c r="B62" s="868"/>
      <c r="C62" s="868"/>
      <c r="D62" s="868"/>
      <c r="E62" s="868"/>
      <c r="F62" s="868"/>
      <c r="G62" s="868"/>
      <c r="H62" s="868"/>
      <c r="I62" s="868"/>
      <c r="J62" s="868"/>
      <c r="K62" s="868"/>
      <c r="L62" s="868"/>
      <c r="M62" s="869"/>
      <c r="N62" s="861">
        <f>'план УП'!F7</f>
        <v>0</v>
      </c>
      <c r="O62" s="645"/>
      <c r="P62" s="645"/>
      <c r="Q62" s="645"/>
      <c r="R62" s="645">
        <f>'план УП'!G7</f>
        <v>0</v>
      </c>
      <c r="S62" s="645"/>
      <c r="T62" s="645">
        <f>'план УП'!H7</f>
        <v>0</v>
      </c>
      <c r="U62" s="645"/>
      <c r="V62" s="645">
        <f>'план УП'!I7</f>
        <v>0</v>
      </c>
      <c r="W62" s="645"/>
      <c r="X62" s="645">
        <f>'план УП'!J7</f>
        <v>0</v>
      </c>
      <c r="Y62" s="645"/>
      <c r="Z62" s="645">
        <f>'план УП'!K7</f>
        <v>0</v>
      </c>
      <c r="AA62" s="645"/>
      <c r="AB62" s="645">
        <f>'план УП'!L7</f>
        <v>0</v>
      </c>
      <c r="AC62" s="645"/>
      <c r="AD62" s="645">
        <f>'план УП'!M7</f>
        <v>0</v>
      </c>
      <c r="AE62" s="645"/>
      <c r="AF62" s="645"/>
      <c r="AG62" s="645"/>
      <c r="AH62" s="645"/>
      <c r="AI62" s="645"/>
      <c r="AJ62" s="875"/>
      <c r="AK62" s="876"/>
      <c r="AL62" s="637"/>
      <c r="AM62" s="637"/>
      <c r="AN62" s="637"/>
      <c r="AO62" s="637"/>
      <c r="AP62" s="637"/>
      <c r="AQ62" s="637"/>
      <c r="AR62" s="637"/>
      <c r="AS62" s="637"/>
      <c r="AT62" s="637"/>
      <c r="AU62" s="637"/>
      <c r="AV62" s="637"/>
      <c r="AW62" s="637"/>
      <c r="AX62" s="637"/>
      <c r="AY62" s="637"/>
      <c r="AZ62" s="637"/>
      <c r="BA62" s="637"/>
      <c r="BB62" s="285"/>
      <c r="BC62" s="285"/>
      <c r="BD62" s="583" t="s">
        <v>513</v>
      </c>
      <c r="BE62" s="584"/>
      <c r="BF62" s="584"/>
      <c r="BG62" s="584"/>
      <c r="BH62" s="591"/>
      <c r="BI62" s="581">
        <v>40</v>
      </c>
    </row>
    <row r="63" spans="1:57" s="235" customFormat="1" ht="12.75">
      <c r="A63" s="846" t="s">
        <v>393</v>
      </c>
      <c r="B63" s="847"/>
      <c r="C63" s="847"/>
      <c r="D63" s="847"/>
      <c r="E63" s="847"/>
      <c r="F63" s="847"/>
      <c r="G63" s="847"/>
      <c r="H63" s="847"/>
      <c r="I63" s="847"/>
      <c r="J63" s="847"/>
      <c r="K63" s="847"/>
      <c r="L63" s="847"/>
      <c r="M63" s="866"/>
      <c r="N63" s="808">
        <f>'план УП'!F8</f>
        <v>0</v>
      </c>
      <c r="O63" s="647"/>
      <c r="P63" s="647"/>
      <c r="Q63" s="647"/>
      <c r="R63" s="647">
        <f>'план УП'!G8</f>
        <v>0</v>
      </c>
      <c r="S63" s="647"/>
      <c r="T63" s="647">
        <f>'план УП'!H8</f>
        <v>0</v>
      </c>
      <c r="U63" s="647"/>
      <c r="V63" s="647">
        <f>'план УП'!I8</f>
        <v>0</v>
      </c>
      <c r="W63" s="647"/>
      <c r="X63" s="647">
        <f>'план УП'!J8</f>
        <v>0</v>
      </c>
      <c r="Y63" s="647"/>
      <c r="Z63" s="647">
        <f>'план УП'!K8</f>
        <v>0</v>
      </c>
      <c r="AA63" s="647"/>
      <c r="AB63" s="647">
        <f>'план УП'!L8</f>
        <v>0</v>
      </c>
      <c r="AC63" s="647"/>
      <c r="AD63" s="647">
        <f>'план УП'!M8</f>
        <v>0</v>
      </c>
      <c r="AE63" s="647"/>
      <c r="AF63" s="647"/>
      <c r="AG63" s="647"/>
      <c r="AH63" s="647"/>
      <c r="AI63" s="647"/>
      <c r="AJ63" s="640"/>
      <c r="AK63" s="646"/>
      <c r="AL63" s="637"/>
      <c r="AM63" s="637"/>
      <c r="AN63" s="637"/>
      <c r="AO63" s="637"/>
      <c r="AP63" s="637"/>
      <c r="AQ63" s="637"/>
      <c r="AR63" s="637"/>
      <c r="AS63" s="637"/>
      <c r="AT63" s="637"/>
      <c r="AU63" s="637"/>
      <c r="AV63" s="637"/>
      <c r="AW63" s="637"/>
      <c r="AX63" s="637"/>
      <c r="AY63" s="637"/>
      <c r="AZ63" s="637"/>
      <c r="BA63" s="637"/>
      <c r="BB63" s="285"/>
      <c r="BC63" s="285"/>
      <c r="BD63" s="285"/>
      <c r="BE63" s="285"/>
    </row>
    <row r="64" spans="1:57" s="235" customFormat="1" ht="13.5" thickBot="1">
      <c r="A64" s="863" t="s">
        <v>346</v>
      </c>
      <c r="B64" s="864"/>
      <c r="C64" s="864"/>
      <c r="D64" s="864"/>
      <c r="E64" s="864"/>
      <c r="F64" s="864"/>
      <c r="G64" s="864"/>
      <c r="H64" s="864"/>
      <c r="I64" s="864"/>
      <c r="J64" s="864"/>
      <c r="K64" s="864"/>
      <c r="L64" s="864"/>
      <c r="M64" s="865"/>
      <c r="N64" s="857">
        <f>'план УП'!F9</f>
        <v>0</v>
      </c>
      <c r="O64" s="629"/>
      <c r="P64" s="629"/>
      <c r="Q64" s="629"/>
      <c r="R64" s="629">
        <f>'план УП'!G9</f>
        <v>0</v>
      </c>
      <c r="S64" s="629"/>
      <c r="T64" s="629">
        <f>'план УП'!H9</f>
        <v>0</v>
      </c>
      <c r="U64" s="629"/>
      <c r="V64" s="629">
        <f>'план УП'!I9</f>
        <v>0</v>
      </c>
      <c r="W64" s="629"/>
      <c r="X64" s="629">
        <f>'план УП'!J9</f>
        <v>0</v>
      </c>
      <c r="Y64" s="629"/>
      <c r="Z64" s="629">
        <f>'план УП'!K9</f>
        <v>0</v>
      </c>
      <c r="AA64" s="629"/>
      <c r="AB64" s="629">
        <f>'план УП'!L9</f>
        <v>0</v>
      </c>
      <c r="AC64" s="629"/>
      <c r="AD64" s="629">
        <f>'план УП'!M9</f>
        <v>0</v>
      </c>
      <c r="AE64" s="629"/>
      <c r="AF64" s="629"/>
      <c r="AG64" s="629"/>
      <c r="AH64" s="629"/>
      <c r="AI64" s="629"/>
      <c r="AJ64" s="872"/>
      <c r="AK64" s="873"/>
      <c r="AL64" s="637"/>
      <c r="AM64" s="637"/>
      <c r="AN64" s="637"/>
      <c r="AO64" s="637"/>
      <c r="AP64" s="637"/>
      <c r="AQ64" s="637"/>
      <c r="AR64" s="637"/>
      <c r="AS64" s="637"/>
      <c r="AT64" s="637"/>
      <c r="AU64" s="637"/>
      <c r="AV64" s="637"/>
      <c r="AW64" s="637"/>
      <c r="AX64" s="637"/>
      <c r="AY64" s="637"/>
      <c r="AZ64" s="637"/>
      <c r="BA64" s="637"/>
      <c r="BB64" s="285"/>
      <c r="BC64" s="285"/>
      <c r="BD64" s="285"/>
      <c r="BE64" s="285"/>
    </row>
    <row r="65" spans="1:57" s="235" customFormat="1" ht="12.75">
      <c r="A65" s="858" t="s">
        <v>69</v>
      </c>
      <c r="B65" s="859"/>
      <c r="C65" s="859"/>
      <c r="D65" s="859"/>
      <c r="E65" s="859"/>
      <c r="F65" s="859"/>
      <c r="G65" s="859"/>
      <c r="H65" s="859"/>
      <c r="I65" s="859"/>
      <c r="J65" s="859"/>
      <c r="K65" s="859"/>
      <c r="L65" s="859"/>
      <c r="M65" s="860"/>
      <c r="N65" s="862">
        <f>'план УП'!F10</f>
        <v>1</v>
      </c>
      <c r="O65" s="636"/>
      <c r="P65" s="636"/>
      <c r="Q65" s="636"/>
      <c r="R65" s="636">
        <f>'план УП'!G10</f>
        <v>0</v>
      </c>
      <c r="S65" s="636"/>
      <c r="T65" s="636">
        <f>'план УП'!H10</f>
        <v>0</v>
      </c>
      <c r="U65" s="636"/>
      <c r="V65" s="636">
        <f>'план УП'!I10</f>
        <v>0</v>
      </c>
      <c r="W65" s="636"/>
      <c r="X65" s="636">
        <f>'план УП'!J10</f>
        <v>0</v>
      </c>
      <c r="Y65" s="636"/>
      <c r="Z65" s="636">
        <f>'план УП'!K10</f>
        <v>0</v>
      </c>
      <c r="AA65" s="636"/>
      <c r="AB65" s="636">
        <f>'план УП'!L10</f>
        <v>1</v>
      </c>
      <c r="AC65" s="636"/>
      <c r="AD65" s="636">
        <f>'план УП'!M10</f>
        <v>0</v>
      </c>
      <c r="AE65" s="636"/>
      <c r="AF65" s="636"/>
      <c r="AG65" s="636"/>
      <c r="AH65" s="636"/>
      <c r="AI65" s="636"/>
      <c r="AJ65" s="870"/>
      <c r="AK65" s="871"/>
      <c r="AL65" s="637"/>
      <c r="AM65" s="637"/>
      <c r="AN65" s="637"/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  <c r="BB65" s="285"/>
      <c r="BC65" s="285"/>
      <c r="BD65" s="285"/>
      <c r="BE65" s="285"/>
    </row>
    <row r="66" spans="1:57" s="235" customFormat="1" ht="12.75">
      <c r="A66" s="846" t="s">
        <v>347</v>
      </c>
      <c r="B66" s="847"/>
      <c r="C66" s="847"/>
      <c r="D66" s="847"/>
      <c r="E66" s="847"/>
      <c r="F66" s="847"/>
      <c r="G66" s="847"/>
      <c r="H66" s="847"/>
      <c r="I66" s="847"/>
      <c r="J66" s="847"/>
      <c r="K66" s="847"/>
      <c r="L66" s="847"/>
      <c r="M66" s="848"/>
      <c r="N66" s="849">
        <f>'план УП'!F11</f>
        <v>3</v>
      </c>
      <c r="O66" s="647"/>
      <c r="P66" s="647"/>
      <c r="Q66" s="647"/>
      <c r="R66" s="647">
        <f>'план УП'!G11</f>
        <v>0</v>
      </c>
      <c r="S66" s="647"/>
      <c r="T66" s="647">
        <f>'план УП'!H11</f>
        <v>1</v>
      </c>
      <c r="U66" s="647"/>
      <c r="V66" s="647">
        <f>'план УП'!I11</f>
        <v>0</v>
      </c>
      <c r="W66" s="647"/>
      <c r="X66" s="647">
        <f>'план УП'!J11</f>
        <v>1</v>
      </c>
      <c r="Y66" s="647"/>
      <c r="Z66" s="647">
        <f>'план УП'!K11</f>
        <v>0</v>
      </c>
      <c r="AA66" s="647"/>
      <c r="AB66" s="647">
        <f>'план УП'!L11</f>
        <v>1</v>
      </c>
      <c r="AC66" s="647"/>
      <c r="AD66" s="647">
        <f>'план УП'!M11</f>
        <v>0</v>
      </c>
      <c r="AE66" s="647"/>
      <c r="AF66" s="636"/>
      <c r="AG66" s="636"/>
      <c r="AH66" s="647"/>
      <c r="AI66" s="647"/>
      <c r="AJ66" s="640"/>
      <c r="AK66" s="646"/>
      <c r="AL66" s="637"/>
      <c r="AM66" s="637"/>
      <c r="AN66" s="637"/>
      <c r="AO66" s="637"/>
      <c r="AP66" s="637"/>
      <c r="AQ66" s="637"/>
      <c r="AR66" s="637"/>
      <c r="AS66" s="637"/>
      <c r="AT66" s="637"/>
      <c r="AU66" s="637"/>
      <c r="AV66" s="637"/>
      <c r="AW66" s="637"/>
      <c r="AX66" s="637"/>
      <c r="AY66" s="637"/>
      <c r="AZ66" s="637"/>
      <c r="BA66" s="637"/>
      <c r="BB66" s="285"/>
      <c r="BC66" s="285"/>
      <c r="BD66" s="285"/>
      <c r="BE66" s="285"/>
    </row>
    <row r="67" spans="1:57" s="235" customFormat="1" ht="13.5" thickBot="1">
      <c r="A67" s="843" t="s">
        <v>70</v>
      </c>
      <c r="B67" s="844"/>
      <c r="C67" s="844"/>
      <c r="D67" s="844"/>
      <c r="E67" s="844"/>
      <c r="F67" s="844"/>
      <c r="G67" s="844"/>
      <c r="H67" s="844"/>
      <c r="I67" s="844"/>
      <c r="J67" s="844"/>
      <c r="K67" s="844"/>
      <c r="L67" s="844"/>
      <c r="M67" s="845"/>
      <c r="N67" s="850">
        <f>'план УП'!F12</f>
        <v>0</v>
      </c>
      <c r="O67" s="742"/>
      <c r="P67" s="742"/>
      <c r="Q67" s="742"/>
      <c r="R67" s="742">
        <f>'план УП'!G12</f>
        <v>0</v>
      </c>
      <c r="S67" s="742"/>
      <c r="T67" s="742">
        <f>'план УП'!H12</f>
        <v>0</v>
      </c>
      <c r="U67" s="742"/>
      <c r="V67" s="742">
        <f>'план УП'!I12</f>
        <v>0</v>
      </c>
      <c r="W67" s="742"/>
      <c r="X67" s="742">
        <f>'план УП'!J12</f>
        <v>0</v>
      </c>
      <c r="Y67" s="742"/>
      <c r="Z67" s="742">
        <f>'план УП'!K12</f>
        <v>0</v>
      </c>
      <c r="AA67" s="742"/>
      <c r="AB67" s="742">
        <f>'план УП'!L12</f>
        <v>0</v>
      </c>
      <c r="AC67" s="742"/>
      <c r="AD67" s="742">
        <f>'план УП'!M12</f>
        <v>0</v>
      </c>
      <c r="AE67" s="742"/>
      <c r="AF67" s="636"/>
      <c r="AG67" s="636"/>
      <c r="AH67" s="742"/>
      <c r="AI67" s="742"/>
      <c r="AJ67" s="753"/>
      <c r="AK67" s="754"/>
      <c r="AL67" s="637"/>
      <c r="AM67" s="637"/>
      <c r="AN67" s="637"/>
      <c r="AO67" s="637"/>
      <c r="AP67" s="637"/>
      <c r="AQ67" s="637"/>
      <c r="AR67" s="637"/>
      <c r="AS67" s="637"/>
      <c r="AT67" s="637"/>
      <c r="AU67" s="637"/>
      <c r="AV67" s="637"/>
      <c r="AW67" s="637"/>
      <c r="AX67" s="637"/>
      <c r="AY67" s="637"/>
      <c r="AZ67" s="637"/>
      <c r="BA67" s="637"/>
      <c r="BB67" s="285"/>
      <c r="BC67" s="285"/>
      <c r="BD67" s="285"/>
      <c r="BE67" s="285"/>
    </row>
    <row r="68" spans="1:57" s="235" customFormat="1" ht="13.5" thickBot="1">
      <c r="A68" s="852" t="s">
        <v>349</v>
      </c>
      <c r="B68" s="853"/>
      <c r="C68" s="853"/>
      <c r="D68" s="853"/>
      <c r="E68" s="853"/>
      <c r="F68" s="853"/>
      <c r="G68" s="853"/>
      <c r="H68" s="853"/>
      <c r="I68" s="853"/>
      <c r="J68" s="853"/>
      <c r="K68" s="853"/>
      <c r="L68" s="853"/>
      <c r="M68" s="854"/>
      <c r="N68" s="851">
        <f>SUM(N65:Q67)</f>
        <v>4</v>
      </c>
      <c r="O68" s="837"/>
      <c r="P68" s="837"/>
      <c r="Q68" s="837"/>
      <c r="R68" s="837">
        <f>SUM(R65:S67)</f>
        <v>0</v>
      </c>
      <c r="S68" s="837"/>
      <c r="T68" s="837">
        <f>SUM(T65:U67)</f>
        <v>1</v>
      </c>
      <c r="U68" s="837"/>
      <c r="V68" s="837">
        <f>SUM(V65:W67)</f>
        <v>0</v>
      </c>
      <c r="W68" s="837"/>
      <c r="X68" s="837">
        <f>SUM(X65:Y67)</f>
        <v>1</v>
      </c>
      <c r="Y68" s="837"/>
      <c r="Z68" s="837">
        <f>SUM(Z65:AA67)</f>
        <v>0</v>
      </c>
      <c r="AA68" s="837"/>
      <c r="AB68" s="837">
        <f>SUM(AB65:AC67)</f>
        <v>2</v>
      </c>
      <c r="AC68" s="837"/>
      <c r="AD68" s="837">
        <f>SUM(AD65:AE67)</f>
        <v>0</v>
      </c>
      <c r="AE68" s="837"/>
      <c r="AF68" s="837">
        <f>SUM(AF65:AG67)</f>
        <v>0</v>
      </c>
      <c r="AG68" s="837"/>
      <c r="AH68" s="837">
        <f>SUM(AH65:AI67)</f>
        <v>0</v>
      </c>
      <c r="AI68" s="837"/>
      <c r="AJ68" s="837">
        <f>SUM(AJ65:AK67)</f>
        <v>0</v>
      </c>
      <c r="AK68" s="838"/>
      <c r="AL68" s="741"/>
      <c r="AM68" s="741"/>
      <c r="AN68" s="741"/>
      <c r="AO68" s="741"/>
      <c r="AP68" s="741"/>
      <c r="AQ68" s="741"/>
      <c r="AR68" s="741"/>
      <c r="AS68" s="741"/>
      <c r="AT68" s="741"/>
      <c r="AU68" s="741"/>
      <c r="AV68" s="741"/>
      <c r="AW68" s="741"/>
      <c r="AX68" s="741"/>
      <c r="AY68" s="741"/>
      <c r="AZ68" s="741"/>
      <c r="BA68" s="741"/>
      <c r="BB68" s="285"/>
      <c r="BC68" s="285"/>
      <c r="BD68" s="285"/>
      <c r="BE68" s="285"/>
    </row>
    <row r="69" spans="54:57" s="235" customFormat="1" ht="12.75">
      <c r="BB69" s="285"/>
      <c r="BC69" s="285"/>
      <c r="BD69" s="285"/>
      <c r="BE69" s="285"/>
    </row>
    <row r="70" spans="2:55" s="235" customFormat="1" ht="12.75">
      <c r="B70" s="268" t="s">
        <v>93</v>
      </c>
      <c r="C70" s="232"/>
      <c r="D70" s="232"/>
      <c r="M70" s="269"/>
      <c r="N70" s="232"/>
      <c r="O70" s="232"/>
      <c r="BB70" s="285"/>
      <c r="BC70" s="285"/>
    </row>
    <row r="71" spans="54:55" s="235" customFormat="1" ht="13.5" thickBot="1">
      <c r="BB71" s="285"/>
      <c r="BC71" s="285"/>
    </row>
    <row r="72" spans="1:53" s="235" customFormat="1" ht="12.75">
      <c r="A72" s="274" t="s">
        <v>40</v>
      </c>
      <c r="B72" s="709" t="s">
        <v>77</v>
      </c>
      <c r="C72" s="709"/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274" t="s">
        <v>41</v>
      </c>
      <c r="O72" s="709" t="s">
        <v>78</v>
      </c>
      <c r="P72" s="709"/>
      <c r="Q72" s="709"/>
      <c r="R72" s="709"/>
      <c r="S72" s="709"/>
      <c r="T72" s="709"/>
      <c r="U72" s="709"/>
      <c r="V72" s="709"/>
      <c r="W72" s="709"/>
      <c r="X72" s="709"/>
      <c r="Y72" s="709"/>
      <c r="Z72" s="709"/>
      <c r="AA72" s="274" t="s">
        <v>42</v>
      </c>
      <c r="AB72" s="709" t="s">
        <v>81</v>
      </c>
      <c r="AC72" s="709"/>
      <c r="AD72" s="709"/>
      <c r="AE72" s="709"/>
      <c r="AF72" s="709"/>
      <c r="AG72" s="709"/>
      <c r="AH72" s="709"/>
      <c r="AI72" s="709"/>
      <c r="AJ72" s="709"/>
      <c r="AK72" s="709"/>
      <c r="AL72" s="709"/>
      <c r="AM72" s="709"/>
      <c r="AN72" s="274" t="s">
        <v>92</v>
      </c>
      <c r="AO72" s="709" t="s">
        <v>79</v>
      </c>
      <c r="AP72" s="709"/>
      <c r="AQ72" s="709"/>
      <c r="AR72" s="709"/>
      <c r="AS72" s="709"/>
      <c r="AT72" s="709"/>
      <c r="AU72" s="709"/>
      <c r="AV72" s="709"/>
      <c r="AW72" s="709"/>
      <c r="AX72" s="709"/>
      <c r="AY72" s="709"/>
      <c r="AZ72" s="709"/>
      <c r="BA72" s="755"/>
    </row>
    <row r="73" spans="1:53" s="235" customFormat="1" ht="12.75">
      <c r="A73" s="722"/>
      <c r="B73" s="723"/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2"/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2" t="s">
        <v>80</v>
      </c>
      <c r="AB73" s="723"/>
      <c r="AC73" s="723"/>
      <c r="AD73" s="723"/>
      <c r="AE73" s="723"/>
      <c r="AF73" s="723"/>
      <c r="AG73" s="723"/>
      <c r="AH73" s="723"/>
      <c r="AI73" s="723"/>
      <c r="AJ73" s="723"/>
      <c r="AK73" s="723"/>
      <c r="AL73" s="723"/>
      <c r="AM73" s="723"/>
      <c r="AN73" s="722" t="s">
        <v>75</v>
      </c>
      <c r="AO73" s="723"/>
      <c r="AP73" s="723"/>
      <c r="AQ73" s="723"/>
      <c r="AR73" s="723"/>
      <c r="AS73" s="723"/>
      <c r="AT73" s="723"/>
      <c r="AU73" s="723"/>
      <c r="AV73" s="723"/>
      <c r="AW73" s="723"/>
      <c r="AX73" s="723"/>
      <c r="AY73" s="723"/>
      <c r="AZ73" s="723"/>
      <c r="BA73" s="738"/>
    </row>
    <row r="74" spans="1:53" s="235" customFormat="1" ht="13.5" thickBot="1">
      <c r="A74" s="726" t="s">
        <v>85</v>
      </c>
      <c r="B74" s="727"/>
      <c r="C74" s="727"/>
      <c r="D74" s="727"/>
      <c r="E74" s="727"/>
      <c r="F74" s="727"/>
      <c r="G74" s="727"/>
      <c r="H74" s="727"/>
      <c r="I74" s="727"/>
      <c r="J74" s="275" t="s">
        <v>83</v>
      </c>
      <c r="K74" s="275"/>
      <c r="L74" s="275" t="s">
        <v>82</v>
      </c>
      <c r="M74" s="276"/>
      <c r="N74" s="726" t="s">
        <v>85</v>
      </c>
      <c r="O74" s="727"/>
      <c r="P74" s="727"/>
      <c r="Q74" s="727"/>
      <c r="R74" s="727"/>
      <c r="S74" s="727"/>
      <c r="T74" s="727"/>
      <c r="U74" s="727"/>
      <c r="V74" s="727"/>
      <c r="W74" s="275" t="s">
        <v>83</v>
      </c>
      <c r="X74" s="275"/>
      <c r="Y74" s="275" t="s">
        <v>82</v>
      </c>
      <c r="Z74" s="276"/>
      <c r="AA74" s="726" t="s">
        <v>84</v>
      </c>
      <c r="AB74" s="727"/>
      <c r="AC74" s="727"/>
      <c r="AD74" s="727"/>
      <c r="AE74" s="727"/>
      <c r="AF74" s="727"/>
      <c r="AG74" s="727"/>
      <c r="AH74" s="727"/>
      <c r="AI74" s="727"/>
      <c r="AJ74" s="727"/>
      <c r="AK74" s="727"/>
      <c r="AL74" s="275" t="s">
        <v>83</v>
      </c>
      <c r="AM74" s="277"/>
      <c r="AN74" s="726"/>
      <c r="AO74" s="727"/>
      <c r="AP74" s="727"/>
      <c r="AQ74" s="727"/>
      <c r="AR74" s="727"/>
      <c r="AS74" s="727"/>
      <c r="AT74" s="727"/>
      <c r="AU74" s="727"/>
      <c r="AV74" s="727"/>
      <c r="AW74" s="727"/>
      <c r="AX74" s="275" t="s">
        <v>83</v>
      </c>
      <c r="AY74" s="275"/>
      <c r="AZ74" s="275" t="s">
        <v>82</v>
      </c>
      <c r="BA74" s="278"/>
    </row>
    <row r="75" spans="1:53" s="235" customFormat="1" ht="12.75">
      <c r="A75" s="731" t="s">
        <v>96</v>
      </c>
      <c r="B75" s="732"/>
      <c r="C75" s="732"/>
      <c r="D75" s="732"/>
      <c r="E75" s="732"/>
      <c r="F75" s="732"/>
      <c r="G75" s="732"/>
      <c r="H75" s="732"/>
      <c r="I75" s="732"/>
      <c r="J75" s="728">
        <v>2</v>
      </c>
      <c r="K75" s="728"/>
      <c r="L75" s="728">
        <v>2</v>
      </c>
      <c r="M75" s="729"/>
      <c r="N75" s="724" t="s">
        <v>350</v>
      </c>
      <c r="O75" s="725"/>
      <c r="P75" s="725"/>
      <c r="Q75" s="725"/>
      <c r="R75" s="725"/>
      <c r="S75" s="725"/>
      <c r="T75" s="725"/>
      <c r="U75" s="725"/>
      <c r="V75" s="725"/>
      <c r="W75" s="728">
        <v>4</v>
      </c>
      <c r="X75" s="728"/>
      <c r="Y75" s="728">
        <v>2</v>
      </c>
      <c r="Z75" s="729"/>
      <c r="AA75" s="731" t="s">
        <v>351</v>
      </c>
      <c r="AB75" s="732"/>
      <c r="AC75" s="732"/>
      <c r="AD75" s="732"/>
      <c r="AE75" s="732"/>
      <c r="AF75" s="732"/>
      <c r="AG75" s="732"/>
      <c r="AH75" s="732"/>
      <c r="AI75" s="732"/>
      <c r="AJ75" s="732"/>
      <c r="AK75" s="732"/>
      <c r="AL75" s="728">
        <v>8</v>
      </c>
      <c r="AM75" s="729"/>
      <c r="AN75" s="731" t="s">
        <v>86</v>
      </c>
      <c r="AO75" s="732"/>
      <c r="AP75" s="732"/>
      <c r="AQ75" s="732"/>
      <c r="AR75" s="732"/>
      <c r="AS75" s="732"/>
      <c r="AT75" s="732"/>
      <c r="AU75" s="732"/>
      <c r="AV75" s="732"/>
      <c r="AW75" s="732"/>
      <c r="AX75" s="728">
        <v>8</v>
      </c>
      <c r="AY75" s="728"/>
      <c r="AZ75" s="728">
        <v>6</v>
      </c>
      <c r="BA75" s="729"/>
    </row>
    <row r="76" spans="1:57" s="235" customFormat="1" ht="12.75">
      <c r="A76" s="724"/>
      <c r="B76" s="725"/>
      <c r="C76" s="725"/>
      <c r="D76" s="725"/>
      <c r="E76" s="725"/>
      <c r="F76" s="725"/>
      <c r="G76" s="725"/>
      <c r="H76" s="725"/>
      <c r="I76" s="725"/>
      <c r="J76" s="730"/>
      <c r="K76" s="730"/>
      <c r="L76" s="730"/>
      <c r="M76" s="733"/>
      <c r="N76" s="724" t="s">
        <v>350</v>
      </c>
      <c r="O76" s="725"/>
      <c r="P76" s="725"/>
      <c r="Q76" s="725"/>
      <c r="R76" s="725"/>
      <c r="S76" s="725"/>
      <c r="T76" s="725"/>
      <c r="U76" s="725"/>
      <c r="V76" s="725"/>
      <c r="W76" s="730">
        <v>6</v>
      </c>
      <c r="X76" s="730"/>
      <c r="Y76" s="730">
        <v>2</v>
      </c>
      <c r="Z76" s="733"/>
      <c r="AA76" s="724"/>
      <c r="AB76" s="725"/>
      <c r="AC76" s="725"/>
      <c r="AD76" s="725"/>
      <c r="AE76" s="725"/>
      <c r="AF76" s="725"/>
      <c r="AG76" s="725"/>
      <c r="AH76" s="725"/>
      <c r="AI76" s="725"/>
      <c r="AJ76" s="725"/>
      <c r="AK76" s="725"/>
      <c r="AL76" s="730"/>
      <c r="AM76" s="733"/>
      <c r="AN76" s="724"/>
      <c r="AO76" s="725"/>
      <c r="AP76" s="725"/>
      <c r="AQ76" s="725"/>
      <c r="AR76" s="725"/>
      <c r="AS76" s="725"/>
      <c r="AT76" s="725"/>
      <c r="AU76" s="725"/>
      <c r="AV76" s="725"/>
      <c r="AW76" s="725"/>
      <c r="AX76" s="730"/>
      <c r="AY76" s="730"/>
      <c r="AZ76" s="730"/>
      <c r="BA76" s="733"/>
      <c r="BD76" s="270"/>
      <c r="BE76" s="270"/>
    </row>
    <row r="77" spans="1:57" s="235" customFormat="1" ht="13.5" thickBot="1">
      <c r="A77" s="734"/>
      <c r="B77" s="735"/>
      <c r="C77" s="735"/>
      <c r="D77" s="735"/>
      <c r="E77" s="735"/>
      <c r="F77" s="735"/>
      <c r="G77" s="735"/>
      <c r="H77" s="735"/>
      <c r="I77" s="735"/>
      <c r="J77" s="736"/>
      <c r="K77" s="736"/>
      <c r="L77" s="736"/>
      <c r="M77" s="737"/>
      <c r="N77" s="734"/>
      <c r="O77" s="735"/>
      <c r="P77" s="735"/>
      <c r="Q77" s="735"/>
      <c r="R77" s="735"/>
      <c r="S77" s="735"/>
      <c r="T77" s="735"/>
      <c r="U77" s="735"/>
      <c r="V77" s="735"/>
      <c r="W77" s="736"/>
      <c r="X77" s="736"/>
      <c r="Y77" s="736"/>
      <c r="Z77" s="737"/>
      <c r="AA77" s="734"/>
      <c r="AB77" s="735"/>
      <c r="AC77" s="735"/>
      <c r="AD77" s="735"/>
      <c r="AE77" s="735"/>
      <c r="AF77" s="735"/>
      <c r="AG77" s="735"/>
      <c r="AH77" s="735"/>
      <c r="AI77" s="735"/>
      <c r="AJ77" s="735"/>
      <c r="AK77" s="735"/>
      <c r="AL77" s="736"/>
      <c r="AM77" s="737"/>
      <c r="AN77" s="734"/>
      <c r="AO77" s="735"/>
      <c r="AP77" s="735"/>
      <c r="AQ77" s="735"/>
      <c r="AR77" s="735"/>
      <c r="AS77" s="735"/>
      <c r="AT77" s="735"/>
      <c r="AU77" s="735"/>
      <c r="AV77" s="735"/>
      <c r="AW77" s="735"/>
      <c r="AX77" s="736"/>
      <c r="AY77" s="736"/>
      <c r="AZ77" s="736"/>
      <c r="BA77" s="737"/>
      <c r="BD77" s="270"/>
      <c r="BE77" s="270"/>
    </row>
    <row r="78" spans="1:53" s="270" customFormat="1" ht="24.75" customHeight="1">
      <c r="A78" s="235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</row>
    <row r="79" spans="1:57" s="270" customFormat="1" ht="12.75" customHeight="1">
      <c r="A79" s="235"/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D79" s="235"/>
      <c r="BE79" s="235"/>
    </row>
    <row r="80" spans="1:57" s="270" customFormat="1" ht="12.75">
      <c r="A80" s="414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4"/>
      <c r="AG80" s="414"/>
      <c r="AH80" s="414"/>
      <c r="AI80" s="414"/>
      <c r="AJ80" s="414"/>
      <c r="AK80" s="414"/>
      <c r="AL80" s="414"/>
      <c r="AM80" s="414"/>
      <c r="AN80" s="414"/>
      <c r="AO80" s="414"/>
      <c r="AP80" s="414"/>
      <c r="AQ80" s="414"/>
      <c r="AR80" s="414"/>
      <c r="AS80" s="414"/>
      <c r="AT80" s="414"/>
      <c r="AU80" s="414"/>
      <c r="AV80" s="414"/>
      <c r="AW80" s="414"/>
      <c r="AX80" s="414"/>
      <c r="AY80" s="414"/>
      <c r="AZ80" s="414"/>
      <c r="BA80" s="414"/>
      <c r="BD80" s="235"/>
      <c r="BE80" s="235"/>
    </row>
    <row r="81" spans="1:57" s="235" customFormat="1" ht="12.75">
      <c r="A81" s="414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14"/>
      <c r="AK81" s="414"/>
      <c r="AL81" s="414"/>
      <c r="AM81" s="414"/>
      <c r="AN81" s="414"/>
      <c r="AO81" s="414"/>
      <c r="AP81" s="414"/>
      <c r="AQ81" s="414"/>
      <c r="AR81" s="414"/>
      <c r="AS81" s="414"/>
      <c r="AT81" s="414"/>
      <c r="AU81" s="414"/>
      <c r="AV81" s="414"/>
      <c r="AW81" s="414"/>
      <c r="AX81" s="414"/>
      <c r="AY81" s="414"/>
      <c r="AZ81" s="414"/>
      <c r="BA81" s="414"/>
      <c r="BD81" s="414"/>
      <c r="BE81" s="414"/>
    </row>
    <row r="82" spans="1:57" s="235" customFormat="1" ht="12.75">
      <c r="A82" s="414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4"/>
      <c r="AG82" s="414"/>
      <c r="AH82" s="414"/>
      <c r="AI82" s="414"/>
      <c r="AJ82" s="414"/>
      <c r="AK82" s="414"/>
      <c r="AL82" s="414"/>
      <c r="AM82" s="414"/>
      <c r="AN82" s="414"/>
      <c r="AO82" s="414"/>
      <c r="AP82" s="414"/>
      <c r="AQ82" s="414"/>
      <c r="AR82" s="414"/>
      <c r="AS82" s="414"/>
      <c r="AT82" s="414"/>
      <c r="AU82" s="414"/>
      <c r="AV82" s="414"/>
      <c r="AW82" s="414"/>
      <c r="AX82" s="414"/>
      <c r="AY82" s="414"/>
      <c r="AZ82" s="414"/>
      <c r="BA82" s="414"/>
      <c r="BD82" s="414"/>
      <c r="BE82" s="414"/>
    </row>
    <row r="83" s="414" customFormat="1" ht="12.75"/>
    <row r="84" s="414" customFormat="1" ht="12.75"/>
    <row r="85" spans="1:53" s="414" customFormat="1" ht="12.75">
      <c r="A85" s="235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</row>
    <row r="86" spans="1:57" s="414" customFormat="1" ht="12.75">
      <c r="A86" s="235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D86" s="235"/>
      <c r="BE86" s="235"/>
    </row>
    <row r="87" spans="1:57" s="414" customFormat="1" ht="12.75">
      <c r="A87" s="235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D87" s="235"/>
      <c r="BE87" s="235"/>
    </row>
    <row r="88" spans="1:53" s="235" customFormat="1" ht="12.75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</row>
    <row r="89" spans="1:57" s="235" customFormat="1" ht="12.75">
      <c r="A89" s="225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D89" s="225"/>
      <c r="BE89" s="225"/>
    </row>
    <row r="90" spans="1:57" s="235" customFormat="1" ht="12.75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D90" s="225"/>
      <c r="BE90" s="225"/>
    </row>
    <row r="91" ht="10.5" customHeight="1"/>
    <row r="92" ht="12.75" hidden="1"/>
  </sheetData>
  <sheetProtection formatCells="0" autoFilter="0"/>
  <mergeCells count="631">
    <mergeCell ref="AD65:AE65"/>
    <mergeCell ref="AB64:AC64"/>
    <mergeCell ref="AD49:AE49"/>
    <mergeCell ref="Z45:AA45"/>
    <mergeCell ref="Z46:AA46"/>
    <mergeCell ref="Z47:AA47"/>
    <mergeCell ref="V66:W66"/>
    <mergeCell ref="L7:AA7"/>
    <mergeCell ref="L8:AA8"/>
    <mergeCell ref="L9:AA9"/>
    <mergeCell ref="X60:Y60"/>
    <mergeCell ref="Z55:AA55"/>
    <mergeCell ref="AB57:AC57"/>
    <mergeCell ref="X57:Y57"/>
    <mergeCell ref="AB65:AC65"/>
    <mergeCell ref="T47:U47"/>
    <mergeCell ref="T48:U48"/>
    <mergeCell ref="T66:U66"/>
    <mergeCell ref="V58:W58"/>
    <mergeCell ref="V50:W50"/>
    <mergeCell ref="Z58:AA58"/>
    <mergeCell ref="R53:AK54"/>
    <mergeCell ref="R58:S58"/>
    <mergeCell ref="T64:U64"/>
    <mergeCell ref="AL45:AM45"/>
    <mergeCell ref="V65:W65"/>
    <mergeCell ref="X65:Y65"/>
    <mergeCell ref="AL63:AM63"/>
    <mergeCell ref="AD63:AE63"/>
    <mergeCell ref="AD64:AE64"/>
    <mergeCell ref="AF46:AG46"/>
    <mergeCell ref="Z49:AA49"/>
    <mergeCell ref="X46:Y46"/>
    <mergeCell ref="AH51:AI51"/>
    <mergeCell ref="V67:W67"/>
    <mergeCell ref="V63:W63"/>
    <mergeCell ref="AB66:AC66"/>
    <mergeCell ref="AV45:AW45"/>
    <mergeCell ref="AB63:AC63"/>
    <mergeCell ref="X63:Y63"/>
    <mergeCell ref="Z50:AA50"/>
    <mergeCell ref="X45:Y45"/>
    <mergeCell ref="AH63:AI63"/>
    <mergeCell ref="Z63:AA63"/>
    <mergeCell ref="AP63:AQ63"/>
    <mergeCell ref="AL66:AM66"/>
    <mergeCell ref="AJ64:AK64"/>
    <mergeCell ref="AL64:AM64"/>
    <mergeCell ref="AL65:AM65"/>
    <mergeCell ref="AJ66:AK66"/>
    <mergeCell ref="AN63:AO63"/>
    <mergeCell ref="AJ65:AK65"/>
    <mergeCell ref="AN67:AO67"/>
    <mergeCell ref="AB67:AC67"/>
    <mergeCell ref="AD66:AE66"/>
    <mergeCell ref="AD67:AE67"/>
    <mergeCell ref="AF66:AG66"/>
    <mergeCell ref="AF67:AG67"/>
    <mergeCell ref="AJ67:AK67"/>
    <mergeCell ref="AH66:AI66"/>
    <mergeCell ref="AL67:AM67"/>
    <mergeCell ref="AH67:AI67"/>
    <mergeCell ref="AH65:AI65"/>
    <mergeCell ref="AH64:AI64"/>
    <mergeCell ref="AF63:AG63"/>
    <mergeCell ref="AF64:AG64"/>
    <mergeCell ref="AF65:AG65"/>
    <mergeCell ref="AZ63:BA63"/>
    <mergeCell ref="AR64:AS64"/>
    <mergeCell ref="AT64:AU64"/>
    <mergeCell ref="AV64:AW64"/>
    <mergeCell ref="AX64:AY64"/>
    <mergeCell ref="AZ64:BA64"/>
    <mergeCell ref="AX63:AY63"/>
    <mergeCell ref="AR63:AS63"/>
    <mergeCell ref="AV63:AW63"/>
    <mergeCell ref="AT63:AU63"/>
    <mergeCell ref="AT66:AU66"/>
    <mergeCell ref="R56:S56"/>
    <mergeCell ref="R57:S57"/>
    <mergeCell ref="T56:U56"/>
    <mergeCell ref="T57:U57"/>
    <mergeCell ref="AH59:AI59"/>
    <mergeCell ref="AN66:AO66"/>
    <mergeCell ref="AP66:AQ66"/>
    <mergeCell ref="AT65:AU65"/>
    <mergeCell ref="AF58:AG58"/>
    <mergeCell ref="AZ67:BA67"/>
    <mergeCell ref="AZ65:BA65"/>
    <mergeCell ref="AZ66:BA66"/>
    <mergeCell ref="AV65:AW65"/>
    <mergeCell ref="AX66:AY66"/>
    <mergeCell ref="AX65:AY65"/>
    <mergeCell ref="AV66:AW66"/>
    <mergeCell ref="AR65:AS65"/>
    <mergeCell ref="AP67:AQ67"/>
    <mergeCell ref="AR66:AS66"/>
    <mergeCell ref="AN65:AO65"/>
    <mergeCell ref="AP65:AQ65"/>
    <mergeCell ref="AX67:AY67"/>
    <mergeCell ref="AR67:AS67"/>
    <mergeCell ref="AT67:AU67"/>
    <mergeCell ref="AV67:AW67"/>
    <mergeCell ref="A58:M58"/>
    <mergeCell ref="A64:M64"/>
    <mergeCell ref="A63:M63"/>
    <mergeCell ref="A62:M62"/>
    <mergeCell ref="A59:M59"/>
    <mergeCell ref="T67:U67"/>
    <mergeCell ref="T63:U63"/>
    <mergeCell ref="R63:S63"/>
    <mergeCell ref="R62:S62"/>
    <mergeCell ref="T62:U62"/>
    <mergeCell ref="A60:M60"/>
    <mergeCell ref="T65:U65"/>
    <mergeCell ref="R65:S65"/>
    <mergeCell ref="R64:S64"/>
    <mergeCell ref="N63:Q63"/>
    <mergeCell ref="N64:Q64"/>
    <mergeCell ref="A65:M65"/>
    <mergeCell ref="N62:Q62"/>
    <mergeCell ref="N65:Q65"/>
    <mergeCell ref="R68:S68"/>
    <mergeCell ref="A67:M67"/>
    <mergeCell ref="A66:M66"/>
    <mergeCell ref="N66:Q66"/>
    <mergeCell ref="N67:Q67"/>
    <mergeCell ref="R67:S67"/>
    <mergeCell ref="N68:Q68"/>
    <mergeCell ref="A68:M68"/>
    <mergeCell ref="R66:S66"/>
    <mergeCell ref="T68:U68"/>
    <mergeCell ref="AX51:AY51"/>
    <mergeCell ref="AR51:AS51"/>
    <mergeCell ref="AT51:AU51"/>
    <mergeCell ref="AD51:AE51"/>
    <mergeCell ref="AF51:AG51"/>
    <mergeCell ref="V68:W68"/>
    <mergeCell ref="X68:Y68"/>
    <mergeCell ref="Z68:AA68"/>
    <mergeCell ref="Z64:AA64"/>
    <mergeCell ref="R59:S59"/>
    <mergeCell ref="T59:U59"/>
    <mergeCell ref="AF55:AG55"/>
    <mergeCell ref="AH58:AI58"/>
    <mergeCell ref="AB55:AC55"/>
    <mergeCell ref="T58:U58"/>
    <mergeCell ref="AD55:AE55"/>
    <mergeCell ref="AD57:AE57"/>
    <mergeCell ref="N57:O57"/>
    <mergeCell ref="N56:O56"/>
    <mergeCell ref="AH55:AI55"/>
    <mergeCell ref="AJ55:AK55"/>
    <mergeCell ref="R55:S55"/>
    <mergeCell ref="AJ56:AK56"/>
    <mergeCell ref="V64:W64"/>
    <mergeCell ref="R60:S60"/>
    <mergeCell ref="T60:U60"/>
    <mergeCell ref="AZ51:BA51"/>
    <mergeCell ref="V56:W56"/>
    <mergeCell ref="X56:Y56"/>
    <mergeCell ref="Z56:AA56"/>
    <mergeCell ref="AB56:AC56"/>
    <mergeCell ref="AD56:AE56"/>
    <mergeCell ref="AB58:AC58"/>
    <mergeCell ref="Z65:AA65"/>
    <mergeCell ref="X64:Y64"/>
    <mergeCell ref="X67:Y67"/>
    <mergeCell ref="Z67:AA67"/>
    <mergeCell ref="X66:Y66"/>
    <mergeCell ref="Z66:AA66"/>
    <mergeCell ref="AL68:AM68"/>
    <mergeCell ref="AN68:AO68"/>
    <mergeCell ref="AB68:AC68"/>
    <mergeCell ref="AD68:AE68"/>
    <mergeCell ref="AF68:AG68"/>
    <mergeCell ref="AH68:AI68"/>
    <mergeCell ref="AP64:AQ64"/>
    <mergeCell ref="X58:Y58"/>
    <mergeCell ref="AP68:AQ68"/>
    <mergeCell ref="AZ68:BA68"/>
    <mergeCell ref="AJ63:AK63"/>
    <mergeCell ref="AD60:AE60"/>
    <mergeCell ref="AF60:AG60"/>
    <mergeCell ref="AX68:AY68"/>
    <mergeCell ref="AR68:AS68"/>
    <mergeCell ref="AJ68:AK68"/>
    <mergeCell ref="AF57:AG57"/>
    <mergeCell ref="AF56:AG56"/>
    <mergeCell ref="AH56:AI56"/>
    <mergeCell ref="AX49:AY49"/>
    <mergeCell ref="AN49:AO49"/>
    <mergeCell ref="AT49:AU49"/>
    <mergeCell ref="AP50:AQ50"/>
    <mergeCell ref="AH57:AI57"/>
    <mergeCell ref="AX50:AY50"/>
    <mergeCell ref="AN50:AO50"/>
    <mergeCell ref="AL50:AM50"/>
    <mergeCell ref="AL51:AM51"/>
    <mergeCell ref="AN51:AO51"/>
    <mergeCell ref="AT50:AU50"/>
    <mergeCell ref="AV50:AW50"/>
    <mergeCell ref="AV51:AW51"/>
    <mergeCell ref="AJ50:AK50"/>
    <mergeCell ref="AF50:AG50"/>
    <mergeCell ref="T55:U55"/>
    <mergeCell ref="X55:Y55"/>
    <mergeCell ref="T50:U50"/>
    <mergeCell ref="AB51:AC51"/>
    <mergeCell ref="AJ51:AK51"/>
    <mergeCell ref="AD50:AE50"/>
    <mergeCell ref="AR49:AS49"/>
    <mergeCell ref="AJ49:AK49"/>
    <mergeCell ref="AH48:AI48"/>
    <mergeCell ref="AH49:AI49"/>
    <mergeCell ref="AP48:AQ48"/>
    <mergeCell ref="AV48:AW48"/>
    <mergeCell ref="AL47:AM47"/>
    <mergeCell ref="AJ47:AK47"/>
    <mergeCell ref="Z48:AA48"/>
    <mergeCell ref="AB48:AC48"/>
    <mergeCell ref="V48:W48"/>
    <mergeCell ref="AD48:AE48"/>
    <mergeCell ref="X48:Y48"/>
    <mergeCell ref="AH47:AI47"/>
    <mergeCell ref="AX47:AY47"/>
    <mergeCell ref="AT47:AU47"/>
    <mergeCell ref="R47:S47"/>
    <mergeCell ref="V47:W47"/>
    <mergeCell ref="AR47:AS47"/>
    <mergeCell ref="X47:Y47"/>
    <mergeCell ref="AF47:AG47"/>
    <mergeCell ref="AB47:AC47"/>
    <mergeCell ref="AD47:AE47"/>
    <mergeCell ref="AD46:AE46"/>
    <mergeCell ref="A47:M47"/>
    <mergeCell ref="P47:Q47"/>
    <mergeCell ref="N46:O46"/>
    <mergeCell ref="P46:Q46"/>
    <mergeCell ref="R46:S46"/>
    <mergeCell ref="T46:U46"/>
    <mergeCell ref="V46:W46"/>
    <mergeCell ref="A46:M46"/>
    <mergeCell ref="N47:O47"/>
    <mergeCell ref="AB50:AC50"/>
    <mergeCell ref="AB49:AC49"/>
    <mergeCell ref="X50:Y50"/>
    <mergeCell ref="V49:W49"/>
    <mergeCell ref="A56:M56"/>
    <mergeCell ref="N50:O50"/>
    <mergeCell ref="X49:Y49"/>
    <mergeCell ref="T49:U49"/>
    <mergeCell ref="A53:M55"/>
    <mergeCell ref="P50:Q50"/>
    <mergeCell ref="A51:M51"/>
    <mergeCell ref="V55:W55"/>
    <mergeCell ref="R51:S51"/>
    <mergeCell ref="T51:U51"/>
    <mergeCell ref="A57:M57"/>
    <mergeCell ref="N53:O55"/>
    <mergeCell ref="A49:M49"/>
    <mergeCell ref="P56:Q56"/>
    <mergeCell ref="P57:Q57"/>
    <mergeCell ref="P53:Q55"/>
    <mergeCell ref="P51:Q51"/>
    <mergeCell ref="N49:O49"/>
    <mergeCell ref="A50:M50"/>
    <mergeCell ref="N51:O51"/>
    <mergeCell ref="A48:M48"/>
    <mergeCell ref="P49:Q49"/>
    <mergeCell ref="A45:M45"/>
    <mergeCell ref="P45:Q45"/>
    <mergeCell ref="N45:O45"/>
    <mergeCell ref="N48:O48"/>
    <mergeCell ref="P48:Q48"/>
    <mergeCell ref="P59:Q59"/>
    <mergeCell ref="N42:O44"/>
    <mergeCell ref="P42:Q44"/>
    <mergeCell ref="X44:Y44"/>
    <mergeCell ref="V44:W44"/>
    <mergeCell ref="V45:W45"/>
    <mergeCell ref="R45:S45"/>
    <mergeCell ref="T45:U45"/>
    <mergeCell ref="R48:S48"/>
    <mergeCell ref="R50:S50"/>
    <mergeCell ref="BD28:BE28"/>
    <mergeCell ref="BE30:BE31"/>
    <mergeCell ref="BE32:BE33"/>
    <mergeCell ref="BE34:BE35"/>
    <mergeCell ref="AP27:AU27"/>
    <mergeCell ref="A41:M44"/>
    <mergeCell ref="R42:AK43"/>
    <mergeCell ref="AH44:AI44"/>
    <mergeCell ref="AJ44:AK44"/>
    <mergeCell ref="N41:AK41"/>
    <mergeCell ref="I27:N27"/>
    <mergeCell ref="O27:T27"/>
    <mergeCell ref="U27:Z27"/>
    <mergeCell ref="AA27:AF27"/>
    <mergeCell ref="BE36:BE37"/>
    <mergeCell ref="AP35:AR35"/>
    <mergeCell ref="AP36:AR36"/>
    <mergeCell ref="BD55:BH55"/>
    <mergeCell ref="AR50:AS50"/>
    <mergeCell ref="AZ42:BA43"/>
    <mergeCell ref="AZ45:BA45"/>
    <mergeCell ref="AS37:AU37"/>
    <mergeCell ref="AX46:AY46"/>
    <mergeCell ref="AZ46:BA46"/>
    <mergeCell ref="AO72:BA72"/>
    <mergeCell ref="AV37:AX37"/>
    <mergeCell ref="AP37:AR37"/>
    <mergeCell ref="AZ47:BA47"/>
    <mergeCell ref="AZ49:BA49"/>
    <mergeCell ref="AT46:AU46"/>
    <mergeCell ref="AR46:AS46"/>
    <mergeCell ref="AR48:AS48"/>
    <mergeCell ref="AV49:AW49"/>
    <mergeCell ref="AN48:AO48"/>
    <mergeCell ref="AV27:BA27"/>
    <mergeCell ref="AV47:AW47"/>
    <mergeCell ref="AV46:AW46"/>
    <mergeCell ref="AL41:BA41"/>
    <mergeCell ref="AL42:AM44"/>
    <mergeCell ref="AN42:AO44"/>
    <mergeCell ref="AR45:AS45"/>
    <mergeCell ref="AT45:AU45"/>
    <mergeCell ref="AV28:AX28"/>
    <mergeCell ref="AY28:BA28"/>
    <mergeCell ref="AV68:AW68"/>
    <mergeCell ref="AN64:AO64"/>
    <mergeCell ref="V51:W51"/>
    <mergeCell ref="X51:Y51"/>
    <mergeCell ref="AJ57:AK57"/>
    <mergeCell ref="Z60:AA60"/>
    <mergeCell ref="AF59:AG59"/>
    <mergeCell ref="AD59:AE59"/>
    <mergeCell ref="AP51:AQ51"/>
    <mergeCell ref="AJ58:AK58"/>
    <mergeCell ref="AT68:AU68"/>
    <mergeCell ref="AP45:AQ45"/>
    <mergeCell ref="AH60:AI60"/>
    <mergeCell ref="AH50:AI50"/>
    <mergeCell ref="AN45:AO45"/>
    <mergeCell ref="AN46:AO46"/>
    <mergeCell ref="AL46:AM46"/>
    <mergeCell ref="AP46:AQ46"/>
    <mergeCell ref="AH46:AI46"/>
    <mergeCell ref="AP47:AQ47"/>
    <mergeCell ref="AJ60:AK60"/>
    <mergeCell ref="Z59:AA59"/>
    <mergeCell ref="AB59:AC59"/>
    <mergeCell ref="AD58:AE58"/>
    <mergeCell ref="AB60:AC60"/>
    <mergeCell ref="AZ77:BA77"/>
    <mergeCell ref="N77:V77"/>
    <mergeCell ref="W77:X77"/>
    <mergeCell ref="Y77:Z77"/>
    <mergeCell ref="AA77:AK77"/>
    <mergeCell ref="AL77:AM77"/>
    <mergeCell ref="AN77:AW77"/>
    <mergeCell ref="AX77:AY77"/>
    <mergeCell ref="AN74:AW74"/>
    <mergeCell ref="AN73:BA73"/>
    <mergeCell ref="AA73:AM73"/>
    <mergeCell ref="L76:M76"/>
    <mergeCell ref="AZ76:BA76"/>
    <mergeCell ref="AA75:AK75"/>
    <mergeCell ref="AA74:AK74"/>
    <mergeCell ref="AX75:AY75"/>
    <mergeCell ref="AZ75:BA75"/>
    <mergeCell ref="A77:I77"/>
    <mergeCell ref="J77:K77"/>
    <mergeCell ref="L77:M77"/>
    <mergeCell ref="A75:I75"/>
    <mergeCell ref="J75:K75"/>
    <mergeCell ref="AX76:AY76"/>
    <mergeCell ref="W75:X75"/>
    <mergeCell ref="Y75:Z75"/>
    <mergeCell ref="AN75:AW75"/>
    <mergeCell ref="AN76:AW76"/>
    <mergeCell ref="AA76:AK76"/>
    <mergeCell ref="AL76:AM76"/>
    <mergeCell ref="W76:X76"/>
    <mergeCell ref="Y76:Z76"/>
    <mergeCell ref="AL75:AM75"/>
    <mergeCell ref="A73:M73"/>
    <mergeCell ref="N76:V76"/>
    <mergeCell ref="O72:Z72"/>
    <mergeCell ref="N73:Z73"/>
    <mergeCell ref="N75:V75"/>
    <mergeCell ref="A74:I74"/>
    <mergeCell ref="L75:M75"/>
    <mergeCell ref="A76:I76"/>
    <mergeCell ref="J76:K76"/>
    <mergeCell ref="N74:V74"/>
    <mergeCell ref="AF45:AG45"/>
    <mergeCell ref="AF48:AG48"/>
    <mergeCell ref="AB46:AC46"/>
    <mergeCell ref="B72:M72"/>
    <mergeCell ref="Z57:AA57"/>
    <mergeCell ref="N60:O60"/>
    <mergeCell ref="N59:O59"/>
    <mergeCell ref="P58:Q58"/>
    <mergeCell ref="N58:O58"/>
    <mergeCell ref="P60:Q60"/>
    <mergeCell ref="AB45:AC45"/>
    <mergeCell ref="AD45:AE45"/>
    <mergeCell ref="R44:S44"/>
    <mergeCell ref="T44:U44"/>
    <mergeCell ref="AB72:AM72"/>
    <mergeCell ref="Z44:AA44"/>
    <mergeCell ref="AB44:AC44"/>
    <mergeCell ref="AD44:AE44"/>
    <mergeCell ref="AF44:AG44"/>
    <mergeCell ref="Z51:AA51"/>
    <mergeCell ref="AH45:AI45"/>
    <mergeCell ref="AJ45:AK45"/>
    <mergeCell ref="AJ46:AK46"/>
    <mergeCell ref="AB62:AC62"/>
    <mergeCell ref="A13:A14"/>
    <mergeCell ref="X28:Z28"/>
    <mergeCell ref="C28:E28"/>
    <mergeCell ref="F28:H28"/>
    <mergeCell ref="T13:W13"/>
    <mergeCell ref="O28:Q28"/>
    <mergeCell ref="R28:T28"/>
    <mergeCell ref="U28:W28"/>
    <mergeCell ref="B13:F13"/>
    <mergeCell ref="G13:J13"/>
    <mergeCell ref="AX13:BA13"/>
    <mergeCell ref="X13:AA13"/>
    <mergeCell ref="AB13:AF13"/>
    <mergeCell ref="AG13:AJ13"/>
    <mergeCell ref="AK13:AN13"/>
    <mergeCell ref="AO13:AS13"/>
    <mergeCell ref="AT13:AW13"/>
    <mergeCell ref="K13:N13"/>
    <mergeCell ref="O13:S13"/>
    <mergeCell ref="R29:T29"/>
    <mergeCell ref="AJ29:AL29"/>
    <mergeCell ref="AG27:AI27"/>
    <mergeCell ref="AJ27:AO27"/>
    <mergeCell ref="AM29:AO29"/>
    <mergeCell ref="AM28:AO28"/>
    <mergeCell ref="AD28:AF28"/>
    <mergeCell ref="AG28:AI28"/>
    <mergeCell ref="AJ28:AL28"/>
    <mergeCell ref="X37:Z37"/>
    <mergeCell ref="A27:A28"/>
    <mergeCell ref="B27:B28"/>
    <mergeCell ref="A33:A34"/>
    <mergeCell ref="A31:A32"/>
    <mergeCell ref="A29:A30"/>
    <mergeCell ref="I37:K37"/>
    <mergeCell ref="L36:N36"/>
    <mergeCell ref="O36:Q36"/>
    <mergeCell ref="X36:Z36"/>
    <mergeCell ref="L37:N37"/>
    <mergeCell ref="U37:W37"/>
    <mergeCell ref="O37:Q37"/>
    <mergeCell ref="U36:W36"/>
    <mergeCell ref="C27:H27"/>
    <mergeCell ref="C32:E32"/>
    <mergeCell ref="F29:H29"/>
    <mergeCell ref="F30:H30"/>
    <mergeCell ref="F31:H31"/>
    <mergeCell ref="I36:K36"/>
    <mergeCell ref="R32:T32"/>
    <mergeCell ref="U34:W34"/>
    <mergeCell ref="R30:T30"/>
    <mergeCell ref="O31:Q31"/>
    <mergeCell ref="O32:Q32"/>
    <mergeCell ref="O33:Q33"/>
    <mergeCell ref="O34:Q34"/>
    <mergeCell ref="U35:W35"/>
    <mergeCell ref="O35:Q35"/>
    <mergeCell ref="AP28:AR28"/>
    <mergeCell ref="AS28:AU28"/>
    <mergeCell ref="AS31:AU31"/>
    <mergeCell ref="AS32:AU32"/>
    <mergeCell ref="AS29:AU29"/>
    <mergeCell ref="AS30:AU30"/>
    <mergeCell ref="AD35:AF35"/>
    <mergeCell ref="AD31:AF31"/>
    <mergeCell ref="U33:W33"/>
    <mergeCell ref="F32:H32"/>
    <mergeCell ref="F33:H33"/>
    <mergeCell ref="F34:H34"/>
    <mergeCell ref="A37:B37"/>
    <mergeCell ref="C29:E29"/>
    <mergeCell ref="C30:E30"/>
    <mergeCell ref="C37:E37"/>
    <mergeCell ref="C36:E36"/>
    <mergeCell ref="A35:A36"/>
    <mergeCell ref="C35:E35"/>
    <mergeCell ref="C31:E31"/>
    <mergeCell ref="C33:E33"/>
    <mergeCell ref="C34:E34"/>
    <mergeCell ref="F37:H37"/>
    <mergeCell ref="O29:Q29"/>
    <mergeCell ref="I29:K29"/>
    <mergeCell ref="F36:H36"/>
    <mergeCell ref="I32:K32"/>
    <mergeCell ref="L34:N34"/>
    <mergeCell ref="L35:N35"/>
    <mergeCell ref="I34:K34"/>
    <mergeCell ref="I35:K35"/>
    <mergeCell ref="F35:H35"/>
    <mergeCell ref="L33:N33"/>
    <mergeCell ref="I30:K30"/>
    <mergeCell ref="L31:N31"/>
    <mergeCell ref="L32:N32"/>
    <mergeCell ref="I33:K33"/>
    <mergeCell ref="L30:N30"/>
    <mergeCell ref="AA29:AC29"/>
    <mergeCell ref="O30:Q30"/>
    <mergeCell ref="L28:N28"/>
    <mergeCell ref="I31:K31"/>
    <mergeCell ref="I28:K28"/>
    <mergeCell ref="L29:N29"/>
    <mergeCell ref="AA28:AC28"/>
    <mergeCell ref="U29:W29"/>
    <mergeCell ref="U30:W30"/>
    <mergeCell ref="U31:W31"/>
    <mergeCell ref="U32:W32"/>
    <mergeCell ref="R31:T31"/>
    <mergeCell ref="R35:T35"/>
    <mergeCell ref="AD32:AF32"/>
    <mergeCell ref="AJ32:AL32"/>
    <mergeCell ref="AG32:AI32"/>
    <mergeCell ref="X33:Z33"/>
    <mergeCell ref="AA31:AC31"/>
    <mergeCell ref="AG34:AI34"/>
    <mergeCell ref="AD34:AF34"/>
    <mergeCell ref="AD33:AF33"/>
    <mergeCell ref="X30:Z30"/>
    <mergeCell ref="AD30:AF30"/>
    <mergeCell ref="AJ30:AL30"/>
    <mergeCell ref="AA32:AC32"/>
    <mergeCell ref="X32:Z32"/>
    <mergeCell ref="R36:T36"/>
    <mergeCell ref="R33:T33"/>
    <mergeCell ref="AA36:AC36"/>
    <mergeCell ref="AD36:AF36"/>
    <mergeCell ref="AA34:AC34"/>
    <mergeCell ref="AA35:AC35"/>
    <mergeCell ref="AA33:AC33"/>
    <mergeCell ref="X34:Z34"/>
    <mergeCell ref="R34:T34"/>
    <mergeCell ref="X35:Z35"/>
    <mergeCell ref="AY29:BA30"/>
    <mergeCell ref="AY31:BA32"/>
    <mergeCell ref="AY33:BA34"/>
    <mergeCell ref="AP29:AR29"/>
    <mergeCell ref="AP32:AR32"/>
    <mergeCell ref="AV29:AX30"/>
    <mergeCell ref="AS34:AU34"/>
    <mergeCell ref="AP33:AR33"/>
    <mergeCell ref="AP34:AR34"/>
    <mergeCell ref="AY35:BA36"/>
    <mergeCell ref="X29:Z29"/>
    <mergeCell ref="AD29:AF29"/>
    <mergeCell ref="AP31:AR31"/>
    <mergeCell ref="AM31:AO31"/>
    <mergeCell ref="AA30:AC30"/>
    <mergeCell ref="X31:Z31"/>
    <mergeCell ref="AJ35:AL35"/>
    <mergeCell ref="AG36:AI36"/>
    <mergeCell ref="AJ36:AL36"/>
    <mergeCell ref="AJ31:AL31"/>
    <mergeCell ref="AJ34:AL34"/>
    <mergeCell ref="AG33:AI33"/>
    <mergeCell ref="AP30:AR30"/>
    <mergeCell ref="AM32:AO32"/>
    <mergeCell ref="AJ33:AL33"/>
    <mergeCell ref="AG35:AI35"/>
    <mergeCell ref="AG29:AI29"/>
    <mergeCell ref="AG30:AI30"/>
    <mergeCell ref="AG31:AI31"/>
    <mergeCell ref="AV31:AX32"/>
    <mergeCell ref="AV33:AX34"/>
    <mergeCell ref="AV35:AX36"/>
    <mergeCell ref="AM34:AO34"/>
    <mergeCell ref="AM33:AO33"/>
    <mergeCell ref="AS33:AU33"/>
    <mergeCell ref="AS35:AU35"/>
    <mergeCell ref="AS36:AU36"/>
    <mergeCell ref="AM30:AO30"/>
    <mergeCell ref="AM35:AO35"/>
    <mergeCell ref="AM36:AO36"/>
    <mergeCell ref="V60:W60"/>
    <mergeCell ref="AJ37:AL37"/>
    <mergeCell ref="AT62:AU62"/>
    <mergeCell ref="AN62:AO62"/>
    <mergeCell ref="AT48:AU48"/>
    <mergeCell ref="AN47:AO47"/>
    <mergeCell ref="AR62:AS62"/>
    <mergeCell ref="V57:W57"/>
    <mergeCell ref="V59:W59"/>
    <mergeCell ref="AG37:AI37"/>
    <mergeCell ref="AZ62:BA62"/>
    <mergeCell ref="Z62:AA62"/>
    <mergeCell ref="AF62:AG62"/>
    <mergeCell ref="V62:W62"/>
    <mergeCell ref="X62:Y62"/>
    <mergeCell ref="AD62:AE62"/>
    <mergeCell ref="AH62:AI62"/>
    <mergeCell ref="AJ62:AK62"/>
    <mergeCell ref="AL62:AM62"/>
    <mergeCell ref="AP62:AQ62"/>
    <mergeCell ref="AJ59:AK59"/>
    <mergeCell ref="AX48:AY48"/>
    <mergeCell ref="AL48:AM48"/>
    <mergeCell ref="R37:T37"/>
    <mergeCell ref="AA37:AC37"/>
    <mergeCell ref="AJ48:AK48"/>
    <mergeCell ref="X59:Y59"/>
    <mergeCell ref="AD37:AF37"/>
    <mergeCell ref="R49:S49"/>
    <mergeCell ref="AF49:AG49"/>
    <mergeCell ref="AP42:AY43"/>
    <mergeCell ref="AM37:AO37"/>
    <mergeCell ref="AX45:AY45"/>
    <mergeCell ref="AV62:AW62"/>
    <mergeCell ref="AX62:AY62"/>
    <mergeCell ref="AY37:BA37"/>
    <mergeCell ref="AZ48:BA48"/>
    <mergeCell ref="AZ50:BA50"/>
    <mergeCell ref="AL49:AM49"/>
    <mergeCell ref="AP49:AQ49"/>
  </mergeCells>
  <conditionalFormatting sqref="R56 T56 V56 X56 Z56 AB56 AD56 AF56 AH56 AJ56">
    <cfRule type="cellIs" priority="1" dxfId="5" operator="greaterThan" stopIfTrue="1">
      <formula>54</formula>
    </cfRule>
    <cfRule type="cellIs" priority="2" dxfId="6" operator="lessThan" stopIfTrue="1">
      <formula>54</formula>
    </cfRule>
    <cfRule type="cellIs" priority="3" dxfId="4" operator="equal" stopIfTrue="1">
      <formula>54</formula>
    </cfRule>
  </conditionalFormatting>
  <conditionalFormatting sqref="AA37">
    <cfRule type="cellIs" priority="4" dxfId="1" operator="notEqual" stopIfTrue="1">
      <formula>SUM($AA$29:$AC$36)</formula>
    </cfRule>
  </conditionalFormatting>
  <conditionalFormatting sqref="U37:W37">
    <cfRule type="cellIs" priority="9" dxfId="1" operator="notEqual" stopIfTrue="1">
      <formula>SUM($U$29:$U$36)</formula>
    </cfRule>
  </conditionalFormatting>
  <conditionalFormatting sqref="O37:Q37">
    <cfRule type="cellIs" priority="10" dxfId="1" operator="notEqual" stopIfTrue="1">
      <formula>SUM($O$29:$O$36)</formula>
    </cfRule>
  </conditionalFormatting>
  <printOptions/>
  <pageMargins left="0.75" right="0.27" top="0.48" bottom="0.3" header="0.3" footer="0.2"/>
  <pageSetup horizontalDpi="300" verticalDpi="300" orientation="landscape" paperSize="9" scale="90" r:id="rId3"/>
  <rowBreaks count="1" manualBreakCount="1">
    <brk id="4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T387"/>
  <sheetViews>
    <sheetView showZeros="0" tabSelected="1" zoomScale="85" zoomScaleNormal="85" zoomScalePageLayoutView="0" workbookViewId="0" topLeftCell="A1">
      <pane xSplit="28" ySplit="22" topLeftCell="AC23" activePane="bottomRight" state="frozen"/>
      <selection pane="topLeft" activeCell="A1" sqref="A1"/>
      <selection pane="topRight" activeCell="AC1" sqref="AC1"/>
      <selection pane="bottomLeft" activeCell="A23" sqref="A23"/>
      <selection pane="bottomRight" activeCell="Q13" sqref="Q13:U13"/>
    </sheetView>
  </sheetViews>
  <sheetFormatPr defaultColWidth="9.00390625" defaultRowHeight="12.75"/>
  <cols>
    <col min="1" max="2" width="2.75390625" style="1" customWidth="1"/>
    <col min="3" max="3" width="30.125" style="2" customWidth="1"/>
    <col min="4" max="4" width="8.75390625" style="1" customWidth="1"/>
    <col min="5" max="5" width="4.00390625" style="19" customWidth="1"/>
    <col min="6" max="6" width="3.875" style="3" customWidth="1"/>
    <col min="7" max="7" width="2.875" style="4" customWidth="1"/>
    <col min="8" max="8" width="3.00390625" style="4" customWidth="1"/>
    <col min="9" max="10" width="2.875" style="4" customWidth="1"/>
    <col min="11" max="11" width="2.75390625" style="4" customWidth="1"/>
    <col min="12" max="12" width="2.875" style="4" customWidth="1"/>
    <col min="13" max="13" width="3.00390625" style="4" customWidth="1"/>
    <col min="14" max="15" width="4.25390625" style="1" customWidth="1"/>
    <col min="16" max="16" width="4.25390625" style="2" customWidth="1"/>
    <col min="17" max="17" width="3.875" style="2" customWidth="1"/>
    <col min="18" max="18" width="3.75390625" style="2" customWidth="1"/>
    <col min="19" max="20" width="4.125" style="2" customWidth="1"/>
    <col min="21" max="21" width="5.875" style="2" customWidth="1"/>
    <col min="22" max="22" width="4.125" style="5" customWidth="1"/>
    <col min="23" max="23" width="4.25390625" style="2" customWidth="1"/>
    <col min="24" max="24" width="4.625" style="2" customWidth="1"/>
    <col min="25" max="25" width="3.875" style="2" customWidth="1"/>
    <col min="26" max="26" width="4.625" style="2" customWidth="1"/>
    <col min="27" max="27" width="4.25390625" style="5" customWidth="1"/>
    <col min="28" max="28" width="5.00390625" style="5" customWidth="1"/>
    <col min="29" max="29" width="3.875" style="1" customWidth="1"/>
    <col min="30" max="31" width="3.125" style="1" customWidth="1"/>
    <col min="32" max="32" width="3.25390625" style="1" customWidth="1"/>
    <col min="33" max="33" width="3.75390625" style="1" customWidth="1"/>
    <col min="34" max="34" width="4.75390625" style="1" customWidth="1"/>
    <col min="35" max="37" width="3.125" style="1" customWidth="1"/>
    <col min="38" max="38" width="3.875" style="1" customWidth="1"/>
    <col min="39" max="47" width="3.125" style="1" customWidth="1"/>
    <col min="48" max="48" width="3.875" style="1" customWidth="1"/>
    <col min="49" max="49" width="4.375" style="1" customWidth="1"/>
    <col min="50" max="53" width="3.125" style="1" customWidth="1"/>
    <col min="54" max="54" width="4.875" style="1" customWidth="1"/>
    <col min="55" max="58" width="3.125" style="1" customWidth="1"/>
    <col min="59" max="59" width="4.125" style="1" customWidth="1"/>
    <col min="60" max="63" width="3.125" style="1" customWidth="1"/>
    <col min="64" max="64" width="8.625" style="135" customWidth="1"/>
    <col min="65" max="65" width="2.75390625" style="136" customWidth="1"/>
    <col min="66" max="68" width="5.875" style="155" hidden="1" customWidth="1"/>
    <col min="69" max="70" width="5.625" style="136" hidden="1" customWidth="1"/>
    <col min="71" max="71" width="5.125" style="136" hidden="1" customWidth="1"/>
    <col min="72" max="72" width="3.25390625" style="136" customWidth="1"/>
    <col min="73" max="16384" width="9.125" style="135" customWidth="1"/>
  </cols>
  <sheetData>
    <row r="1" spans="1:63" ht="16.5" thickBot="1">
      <c r="A1" s="163"/>
      <c r="B1" s="164" t="s">
        <v>97</v>
      </c>
      <c r="C1" s="165"/>
      <c r="D1" s="163"/>
      <c r="E1" s="166"/>
      <c r="F1" s="167"/>
      <c r="G1" s="167"/>
      <c r="H1" s="167"/>
      <c r="I1" s="167"/>
      <c r="J1" s="167"/>
      <c r="K1" s="167"/>
      <c r="L1" s="168"/>
      <c r="M1" s="168"/>
      <c r="N1" s="163"/>
      <c r="O1" s="163"/>
      <c r="P1" s="165"/>
      <c r="Q1" s="165"/>
      <c r="R1" s="165"/>
      <c r="S1" s="165"/>
      <c r="T1" s="165"/>
      <c r="U1" s="54"/>
      <c r="V1" s="171"/>
      <c r="W1" s="54"/>
      <c r="X1" s="54"/>
      <c r="Y1" s="54"/>
      <c r="Z1" s="54"/>
      <c r="AA1" s="171"/>
      <c r="AB1" s="171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</row>
    <row r="2" spans="1:72" s="263" customFormat="1" ht="12.75">
      <c r="A2" s="53"/>
      <c r="B2" s="53"/>
      <c r="C2" s="170">
        <f>'График УП'!$L$8</f>
        <v>0</v>
      </c>
      <c r="D2" s="53"/>
      <c r="E2" s="55"/>
      <c r="F2" s="56"/>
      <c r="G2" s="57"/>
      <c r="H2" s="57"/>
      <c r="I2" s="57"/>
      <c r="J2" s="57"/>
      <c r="K2" s="57"/>
      <c r="L2" s="57"/>
      <c r="M2" s="57"/>
      <c r="N2" s="53"/>
      <c r="O2" s="53"/>
      <c r="P2" s="54"/>
      <c r="Q2" s="54"/>
      <c r="R2" s="54"/>
      <c r="S2" s="54"/>
      <c r="T2" s="54"/>
      <c r="U2" s="58" t="s">
        <v>149</v>
      </c>
      <c r="V2" s="203">
        <f>AC2+AH2+AM2+AR2+AW2+BB2+BG2</f>
        <v>25</v>
      </c>
      <c r="W2" s="205" t="s">
        <v>115</v>
      </c>
      <c r="X2" s="206"/>
      <c r="Y2" s="206"/>
      <c r="Z2" s="206"/>
      <c r="AA2" s="207"/>
      <c r="AB2" s="207"/>
      <c r="AC2" s="214">
        <f>AC3+AH3</f>
        <v>3</v>
      </c>
      <c r="AD2" s="206"/>
      <c r="AE2" s="206"/>
      <c r="AF2" s="206"/>
      <c r="AG2" s="206"/>
      <c r="AH2" s="206">
        <f>IF(AC12+AH12&gt;22,"Σ экз и зач &gt; 22",0)</f>
        <v>0</v>
      </c>
      <c r="AI2" s="206"/>
      <c r="AJ2" s="206"/>
      <c r="AK2" s="206"/>
      <c r="AL2" s="217"/>
      <c r="AM2" s="214">
        <f>AM3+AR3</f>
        <v>3</v>
      </c>
      <c r="AN2" s="206"/>
      <c r="AO2" s="206"/>
      <c r="AP2" s="206"/>
      <c r="AQ2" s="206"/>
      <c r="AR2" s="206">
        <f>IF(AM12+AR12&gt;22,"Σ экз и зач &gt; 22",0)</f>
        <v>0</v>
      </c>
      <c r="AS2" s="206"/>
      <c r="AT2" s="206"/>
      <c r="AU2" s="206"/>
      <c r="AV2" s="217"/>
      <c r="AW2" s="214">
        <f>AW3+BB3</f>
        <v>8</v>
      </c>
      <c r="AX2" s="206"/>
      <c r="AY2" s="206"/>
      <c r="AZ2" s="206"/>
      <c r="BA2" s="206"/>
      <c r="BB2" s="206">
        <f>IF(AW12+BB12&gt;22,"Σ экз и зач &gt; 22",0)</f>
        <v>0</v>
      </c>
      <c r="BC2" s="208"/>
      <c r="BD2" s="208"/>
      <c r="BE2" s="208"/>
      <c r="BF2" s="209"/>
      <c r="BG2" s="214">
        <f>BG3</f>
        <v>11</v>
      </c>
      <c r="BH2" s="208"/>
      <c r="BI2" s="208"/>
      <c r="BJ2" s="208"/>
      <c r="BK2" s="209"/>
      <c r="BM2" s="387"/>
      <c r="BN2" s="388"/>
      <c r="BO2" s="388"/>
      <c r="BP2" s="388"/>
      <c r="BQ2" s="387"/>
      <c r="BR2" s="387"/>
      <c r="BS2" s="387"/>
      <c r="BT2" s="387"/>
    </row>
    <row r="3" spans="1:63" ht="13.5" thickBot="1">
      <c r="A3" s="53"/>
      <c r="B3" s="53"/>
      <c r="C3" s="260" t="s">
        <v>315</v>
      </c>
      <c r="D3" s="219"/>
      <c r="E3" s="220"/>
      <c r="F3" s="219"/>
      <c r="G3" s="221"/>
      <c r="H3" s="221"/>
      <c r="I3" s="221"/>
      <c r="J3" s="221"/>
      <c r="K3" s="221"/>
      <c r="L3" s="221"/>
      <c r="M3" s="222"/>
      <c r="N3" s="53"/>
      <c r="O3" s="53"/>
      <c r="P3" s="54"/>
      <c r="Q3" s="54"/>
      <c r="R3" s="54"/>
      <c r="S3" s="54"/>
      <c r="T3" s="54"/>
      <c r="U3" s="58" t="s">
        <v>149</v>
      </c>
      <c r="V3" s="203">
        <f>AC3+AH3+AM3+AR3+AW3+BB3+BG3</f>
        <v>25</v>
      </c>
      <c r="W3" s="370" t="s">
        <v>114</v>
      </c>
      <c r="X3" s="371"/>
      <c r="Y3" s="371"/>
      <c r="Z3" s="371"/>
      <c r="AA3" s="372"/>
      <c r="AB3" s="372"/>
      <c r="AC3" s="377">
        <f>ROUND((AC5+AD5+AE5+AF5+AG5-IF(ISTEXT(G133),AD21*AD133,0))/36,0)</f>
        <v>0</v>
      </c>
      <c r="AD3" s="378"/>
      <c r="AE3" s="378"/>
      <c r="AF3" s="378"/>
      <c r="AG3" s="379"/>
      <c r="AH3" s="377">
        <f>ROUND((AH5+AI5+AJ5+AK5+AL5-IF(ISTEXT(H133),AI21*AI133,0))/36,0)</f>
        <v>3</v>
      </c>
      <c r="AI3" s="378"/>
      <c r="AJ3" s="378"/>
      <c r="AK3" s="378"/>
      <c r="AL3" s="381"/>
      <c r="AM3" s="377">
        <f>ROUND((AM5+AN5+AO5+AP5+AQ5-IF(ISTEXT(I133),AN21*AN133,0))/36,0)</f>
        <v>0</v>
      </c>
      <c r="AN3" s="378"/>
      <c r="AO3" s="378"/>
      <c r="AP3" s="378"/>
      <c r="AQ3" s="379"/>
      <c r="AR3" s="377">
        <f>ROUND((AR5+AS5+AT5+AU5+AV5-IF(ISTEXT(J133),AS133*AS21,0))/36,0)</f>
        <v>3</v>
      </c>
      <c r="AS3" s="378"/>
      <c r="AT3" s="378"/>
      <c r="AU3" s="378"/>
      <c r="AV3" s="381"/>
      <c r="AW3" s="377">
        <f>ROUND((AW5+AX5+AY5+AZ5+BA5-IF(ISTEXT(K133),AX133*AX21,0))/36,0)</f>
        <v>0</v>
      </c>
      <c r="AX3" s="378"/>
      <c r="AY3" s="378"/>
      <c r="AZ3" s="378"/>
      <c r="BA3" s="379"/>
      <c r="BB3" s="377">
        <f>ROUND((BB5+BC5+BD5+BE5+BF5)/36,0)+2</f>
        <v>8</v>
      </c>
      <c r="BC3" s="382"/>
      <c r="BD3" s="382"/>
      <c r="BE3" s="382"/>
      <c r="BF3" s="383"/>
      <c r="BG3" s="377">
        <f>ROUND((BG5+BH5+BI5+BJ5+BK5-IF(ISTEXT(O133),(BH133+BJ133),0))/36,0)</f>
        <v>11</v>
      </c>
      <c r="BH3" s="382"/>
      <c r="BI3" s="382"/>
      <c r="BJ3" s="382"/>
      <c r="BK3" s="383"/>
    </row>
    <row r="4" spans="1:63" ht="13.5" thickBot="1">
      <c r="A4" s="53"/>
      <c r="B4" s="53"/>
      <c r="C4" s="260" t="s">
        <v>316</v>
      </c>
      <c r="D4" s="219"/>
      <c r="E4" s="220"/>
      <c r="F4" s="219"/>
      <c r="G4" s="221"/>
      <c r="H4" s="221"/>
      <c r="I4" s="221"/>
      <c r="J4" s="221"/>
      <c r="K4" s="221"/>
      <c r="L4" s="221"/>
      <c r="M4" s="222"/>
      <c r="N4" s="53"/>
      <c r="O4" s="53"/>
      <c r="P4" s="54"/>
      <c r="Q4" s="54"/>
      <c r="R4" s="54"/>
      <c r="S4" s="54"/>
      <c r="T4" s="54"/>
      <c r="U4" s="184" t="s">
        <v>149</v>
      </c>
      <c r="V4" s="203">
        <f>AC4+AH4+AM4+AR4+AW4+BB4+BG4</f>
        <v>836</v>
      </c>
      <c r="W4" s="373" t="s">
        <v>148</v>
      </c>
      <c r="X4" s="374"/>
      <c r="Y4" s="374"/>
      <c r="Z4" s="375"/>
      <c r="AA4" s="434"/>
      <c r="AB4" s="376"/>
      <c r="AC4" s="936">
        <f>AC5+AD5+AE5+AF5+AG5</f>
        <v>0</v>
      </c>
      <c r="AD4" s="937"/>
      <c r="AE4" s="937"/>
      <c r="AF4" s="937"/>
      <c r="AG4" s="938"/>
      <c r="AH4" s="936">
        <f>AH5+AI5+AJ5+AK5+AL5</f>
        <v>108</v>
      </c>
      <c r="AI4" s="937"/>
      <c r="AJ4" s="937"/>
      <c r="AK4" s="937"/>
      <c r="AL4" s="938"/>
      <c r="AM4" s="936">
        <f>AM5+AN5+AO5+AP5+AQ5</f>
        <v>0</v>
      </c>
      <c r="AN4" s="937"/>
      <c r="AO4" s="937"/>
      <c r="AP4" s="937"/>
      <c r="AQ4" s="938"/>
      <c r="AR4" s="937">
        <f>AR5+AS5+AT5+AU5+AV5</f>
        <v>108</v>
      </c>
      <c r="AS4" s="937"/>
      <c r="AT4" s="937"/>
      <c r="AU4" s="937"/>
      <c r="AV4" s="937"/>
      <c r="AW4" s="936">
        <f>AW5+AX5+AY5+AZ5+BA5</f>
        <v>0</v>
      </c>
      <c r="AX4" s="937"/>
      <c r="AY4" s="937"/>
      <c r="AZ4" s="937"/>
      <c r="BA4" s="938"/>
      <c r="BB4" s="937">
        <f>BB5+BC5+BD5+BE5+BF5</f>
        <v>224</v>
      </c>
      <c r="BC4" s="937"/>
      <c r="BD4" s="937"/>
      <c r="BE4" s="937"/>
      <c r="BF4" s="937"/>
      <c r="BG4" s="936">
        <f>BG5+BH5+BI5+BJ5+BK5</f>
        <v>396</v>
      </c>
      <c r="BH4" s="937"/>
      <c r="BI4" s="937"/>
      <c r="BJ4" s="937"/>
      <c r="BK4" s="938"/>
    </row>
    <row r="5" spans="1:63" ht="13.5" thickBot="1">
      <c r="A5" s="53"/>
      <c r="B5" s="53"/>
      <c r="C5" s="54"/>
      <c r="D5" s="60" t="s">
        <v>127</v>
      </c>
      <c r="E5" s="61"/>
      <c r="F5" s="306" t="s">
        <v>149</v>
      </c>
      <c r="G5" s="62">
        <v>1</v>
      </c>
      <c r="H5" s="63">
        <v>2</v>
      </c>
      <c r="I5" s="63">
        <v>3</v>
      </c>
      <c r="J5" s="63">
        <v>4</v>
      </c>
      <c r="K5" s="63">
        <v>5</v>
      </c>
      <c r="L5" s="63">
        <v>6</v>
      </c>
      <c r="M5" s="615">
        <v>7</v>
      </c>
      <c r="N5" s="53"/>
      <c r="O5" s="85"/>
      <c r="P5" s="54"/>
      <c r="Q5" s="59"/>
      <c r="R5" s="59"/>
      <c r="S5" s="59"/>
      <c r="T5" s="54"/>
      <c r="U5" s="576"/>
      <c r="V5" s="80"/>
      <c r="W5" s="435" t="s">
        <v>147</v>
      </c>
      <c r="X5" s="423"/>
      <c r="Y5" s="423"/>
      <c r="Z5" s="424"/>
      <c r="AA5" s="425"/>
      <c r="AB5" s="436"/>
      <c r="AC5" s="384">
        <f>SUBTOTAL(9,AC$25:AC$131)</f>
        <v>0</v>
      </c>
      <c r="AD5" s="385">
        <f>SUBTOTAL(9,AD$25:AD$143)</f>
        <v>0</v>
      </c>
      <c r="AE5" s="385">
        <f>SUBTOTAL(9,AE$25:AE$131)</f>
        <v>0</v>
      </c>
      <c r="AF5" s="385">
        <f>SUBTOTAL(9,AF$25:AF$131)</f>
        <v>0</v>
      </c>
      <c r="AG5" s="386">
        <f>SUBTOTAL(9,AG$25:AG$143)+AC11*36</f>
        <v>0</v>
      </c>
      <c r="AH5" s="384">
        <f>SUBTOTAL(9,AH$25:AH$131)</f>
        <v>0</v>
      </c>
      <c r="AI5" s="385">
        <f>SUBTOTAL(9,AI$25:AI$143)</f>
        <v>0</v>
      </c>
      <c r="AJ5" s="385">
        <f>SUBTOTAL(9,AJ$25:AJ$131)</f>
        <v>0</v>
      </c>
      <c r="AK5" s="385">
        <f>SUBTOTAL(9,AK$25:AK$131)</f>
        <v>0</v>
      </c>
      <c r="AL5" s="386">
        <f>SUBTOTAL(9,AL$25:AL$143)+AH11*36</f>
        <v>108</v>
      </c>
      <c r="AM5" s="384">
        <f>SUBTOTAL(9,AM$25:AM$131)</f>
        <v>0</v>
      </c>
      <c r="AN5" s="385">
        <f>SUBTOTAL(9,AN$25:AN$143)</f>
        <v>0</v>
      </c>
      <c r="AO5" s="385">
        <f>SUBTOTAL(9,AO$25:AO$131)</f>
        <v>0</v>
      </c>
      <c r="AP5" s="385">
        <f>SUBTOTAL(9,AP$25:AP$131)</f>
        <v>0</v>
      </c>
      <c r="AQ5" s="386">
        <f>SUBTOTAL(9,AQ$25:AQ$143)+AM11*36</f>
        <v>0</v>
      </c>
      <c r="AR5" s="419">
        <f>SUBTOTAL(9,AR$25:AR$131)</f>
        <v>0</v>
      </c>
      <c r="AS5" s="385">
        <f>SUBTOTAL(9,AS$25:AS$143)</f>
        <v>0</v>
      </c>
      <c r="AT5" s="385">
        <f>SUBTOTAL(9,AT$25:AT$131)</f>
        <v>0</v>
      </c>
      <c r="AU5" s="385">
        <f>SUBTOTAL(9,AU$25:AU$131)</f>
        <v>0</v>
      </c>
      <c r="AV5" s="578">
        <f>SUBTOTAL(9,AV$25:AV$143)+AR11*36</f>
        <v>108</v>
      </c>
      <c r="AW5" s="384">
        <f>SUBTOTAL(9,AW$25:AW$131)</f>
        <v>0</v>
      </c>
      <c r="AX5" s="385">
        <f>SUBTOTAL(9,AX$25:AX$143)</f>
        <v>0</v>
      </c>
      <c r="AY5" s="385">
        <f>SUBTOTAL(9,AY$25:AY$131)</f>
        <v>0</v>
      </c>
      <c r="AZ5" s="385">
        <f>SUBTOTAL(9,AZ$25:AZ$131)</f>
        <v>0</v>
      </c>
      <c r="BA5" s="386">
        <f>SUBTOTAL(9,BA$25:BA$143)+AW11*36</f>
        <v>0</v>
      </c>
      <c r="BB5" s="419">
        <f>SUBTOTAL(9,BB$25:BB$131)</f>
        <v>0</v>
      </c>
      <c r="BC5" s="385">
        <f>SUBTOTAL(9,BC$25:BC$143)</f>
        <v>8</v>
      </c>
      <c r="BD5" s="385">
        <f>SUBTOTAL(9,BD$25:BD$131)</f>
        <v>0</v>
      </c>
      <c r="BE5" s="385">
        <f>SUBTOTAL(9,BE$25:BE$131)</f>
        <v>0</v>
      </c>
      <c r="BF5" s="578">
        <f>SUBTOTAL(9,BF$25:BF$143)+BB11*36</f>
        <v>216</v>
      </c>
      <c r="BG5" s="384">
        <f>SUBTOTAL(9,BG$25:BG$131)</f>
        <v>0</v>
      </c>
      <c r="BH5" s="385">
        <f>SUBTOTAL(9,BH$25:BH$143)</f>
        <v>0</v>
      </c>
      <c r="BI5" s="385">
        <f>SUBTOTAL(9,BI$25:BI$131)</f>
        <v>0</v>
      </c>
      <c r="BJ5" s="385">
        <f>SUBTOTAL(9,BJ$25:BJ$131)</f>
        <v>0</v>
      </c>
      <c r="BK5" s="386">
        <f>SUBTOTAL(9,BK$25:BK$143)+BG11*36</f>
        <v>396</v>
      </c>
    </row>
    <row r="6" spans="1:63" ht="12.75">
      <c r="A6" s="53"/>
      <c r="B6" s="53"/>
      <c r="C6" s="54"/>
      <c r="D6" s="64" t="s">
        <v>146</v>
      </c>
      <c r="E6" s="65"/>
      <c r="F6" s="447"/>
      <c r="G6" s="448">
        <f aca="true" t="shared" si="0" ref="G6:L6">COUNTA(G25:G34,G36:G45,G48:G62,G64:G78,G81:G105,G107:G131,G133,G135:G139)</f>
        <v>0</v>
      </c>
      <c r="H6" s="448">
        <f t="shared" si="0"/>
        <v>1</v>
      </c>
      <c r="I6" s="448">
        <f t="shared" si="0"/>
        <v>0</v>
      </c>
      <c r="J6" s="448">
        <f t="shared" si="0"/>
        <v>1</v>
      </c>
      <c r="K6" s="448">
        <f t="shared" si="0"/>
        <v>0</v>
      </c>
      <c r="L6" s="448">
        <f t="shared" si="0"/>
        <v>2</v>
      </c>
      <c r="M6" s="616">
        <f>COUNTA(M25:M34,M36:M45,M48:M62,M64:M78,M81:M105,M107:M131,M133,M135:M139)</f>
        <v>0</v>
      </c>
      <c r="N6" s="85"/>
      <c r="O6" s="85"/>
      <c r="P6" s="86"/>
      <c r="Q6" s="86"/>
      <c r="R6" s="86"/>
      <c r="S6" s="86"/>
      <c r="T6" s="54"/>
      <c r="U6" s="183" t="s">
        <v>149</v>
      </c>
      <c r="V6" s="203">
        <f>AC6+AH6+AM6+AR6+AW6+BB6+BG6</f>
        <v>0</v>
      </c>
      <c r="W6" s="437" t="s">
        <v>371</v>
      </c>
      <c r="X6" s="426"/>
      <c r="Y6" s="426"/>
      <c r="Z6" s="427"/>
      <c r="AA6" s="428"/>
      <c r="AB6" s="438"/>
      <c r="AC6" s="215">
        <f>COUNTIF($BQ$25:$BQ$139,"*1*")</f>
        <v>0</v>
      </c>
      <c r="AD6" s="392">
        <f>IF(AC6&gt;1,"&gt; 1",0)</f>
        <v>0</v>
      </c>
      <c r="AE6" s="393"/>
      <c r="AF6" s="396">
        <f>IF(AC6+AC7&gt;3,"КП + КР&gt;3",0)</f>
        <v>0</v>
      </c>
      <c r="AG6" s="394"/>
      <c r="AH6" s="215">
        <f>COUNTIF($BQ$25:$BQ$139,"*2*")</f>
        <v>0</v>
      </c>
      <c r="AI6" s="392">
        <f>IF(AH6&gt;1,"&gt; 1",0)</f>
        <v>0</v>
      </c>
      <c r="AJ6" s="393"/>
      <c r="AK6" s="396">
        <f>IF(AH6+AH7&gt;3,"КП + КР&gt;3",0)</f>
        <v>0</v>
      </c>
      <c r="AL6" s="394"/>
      <c r="AM6" s="215">
        <f>COUNTIF($BQ$25:$BQ$139,"*3*")</f>
        <v>0</v>
      </c>
      <c r="AN6" s="392">
        <f>IF(AM6&gt;1,"&gt; 1",0)</f>
        <v>0</v>
      </c>
      <c r="AO6" s="393"/>
      <c r="AP6" s="396">
        <f>IF(AM6+AM7&gt;3,"КП + КР&gt;3",0)</f>
        <v>0</v>
      </c>
      <c r="AQ6" s="394"/>
      <c r="AR6" s="420">
        <f>COUNTIF($BQ$25:$BQ$139,"*4*")</f>
        <v>0</v>
      </c>
      <c r="AS6" s="392">
        <f>IF(AR6&gt;1,"&gt; 1",0)</f>
        <v>0</v>
      </c>
      <c r="AT6" s="393"/>
      <c r="AU6" s="396">
        <f>IF(AR6+AR7&gt;3,"КП + КР&gt;3",0)</f>
        <v>0</v>
      </c>
      <c r="AV6" s="393"/>
      <c r="AW6" s="215">
        <f>COUNTIF($BQ$25:$BQ$139,"*5*")</f>
        <v>0</v>
      </c>
      <c r="AX6" s="392">
        <f>IF(AW6&gt;1,"&gt; 1",0)</f>
        <v>0</v>
      </c>
      <c r="AY6" s="393"/>
      <c r="AZ6" s="396">
        <f>IF(AW6+AW7&gt;3,"КП + КР&gt;3",0)</f>
        <v>0</v>
      </c>
      <c r="BA6" s="394"/>
      <c r="BB6" s="420">
        <f>COUNTIF($BQ$25:$BQ$139,"*6*")</f>
        <v>0</v>
      </c>
      <c r="BC6" s="392">
        <f>IF(BB6&gt;1,"&gt; 1",0)</f>
        <v>0</v>
      </c>
      <c r="BD6" s="393"/>
      <c r="BE6" s="396">
        <f>IF(BB6+BB7&gt;3,"КП + КР&gt;3",0)</f>
        <v>0</v>
      </c>
      <c r="BF6" s="393"/>
      <c r="BG6" s="215">
        <f>COUNTIF($BQ$25:$BQ$139,"*7*")</f>
        <v>0</v>
      </c>
      <c r="BH6" s="392">
        <f>IF(BG6&gt;1,"&gt; 1",0)</f>
        <v>0</v>
      </c>
      <c r="BI6" s="393"/>
      <c r="BJ6" s="396">
        <f>IF(BG6+BG7&gt;3,"КП + КР&gt;3",0)</f>
        <v>0</v>
      </c>
      <c r="BK6" s="394"/>
    </row>
    <row r="7" spans="1:63" ht="12.75">
      <c r="A7" s="53"/>
      <c r="B7" s="53"/>
      <c r="C7" s="54"/>
      <c r="D7" s="73" t="s">
        <v>371</v>
      </c>
      <c r="E7" s="201"/>
      <c r="F7" s="192">
        <f aca="true" t="shared" si="1" ref="F7:F13">SUM(G7:M7)</f>
        <v>0</v>
      </c>
      <c r="G7" s="188">
        <f>COUNTIF($BQ$25:$BQ$139,"*1*")</f>
        <v>0</v>
      </c>
      <c r="H7" s="68">
        <f>COUNTIF($BQ$25:$BQ$139,"*2*")</f>
        <v>0</v>
      </c>
      <c r="I7" s="68">
        <f>COUNTIF($BQ$25:$BQ$139,"*3*")</f>
        <v>0</v>
      </c>
      <c r="J7" s="68">
        <f>COUNTIF($BQ$25:$BQ$139,"*4*")</f>
        <v>0</v>
      </c>
      <c r="K7" s="68">
        <f>COUNTIF($BQ$25:$BQ$139,"*5*")</f>
        <v>0</v>
      </c>
      <c r="L7" s="68">
        <f>COUNTIF($BQ$25:$BQ$139,"*6*")</f>
        <v>0</v>
      </c>
      <c r="M7" s="69">
        <f>COUNTIF($BQ$25:$BQ$139,"*7*")</f>
        <v>0</v>
      </c>
      <c r="N7" s="53"/>
      <c r="O7" s="53"/>
      <c r="P7" s="54"/>
      <c r="Q7" s="59"/>
      <c r="R7" s="59"/>
      <c r="S7" s="59"/>
      <c r="T7" s="54"/>
      <c r="U7" s="183" t="s">
        <v>149</v>
      </c>
      <c r="V7" s="203">
        <f aca="true" t="shared" si="2" ref="V6:V12">AC7+AH7+AM7+AR7+AW7+BB7+BG7</f>
        <v>0</v>
      </c>
      <c r="W7" s="437" t="s">
        <v>372</v>
      </c>
      <c r="X7" s="426"/>
      <c r="Y7" s="426"/>
      <c r="Z7" s="427"/>
      <c r="AA7" s="428"/>
      <c r="AB7" s="438"/>
      <c r="AC7" s="215">
        <f>COUNTIF($BR$25:$BR$139,"*1*")</f>
        <v>0</v>
      </c>
      <c r="AD7" s="392">
        <f>IF(AC7&gt;3,"&gt; 3",0)</f>
        <v>0</v>
      </c>
      <c r="AE7" s="393"/>
      <c r="AF7" s="392"/>
      <c r="AG7" s="394"/>
      <c r="AH7" s="215">
        <f>COUNTIF($BR$25:$BR$139,"*2*")</f>
        <v>0</v>
      </c>
      <c r="AI7" s="392">
        <f>IF(AH7&gt;3,"&gt; 3",0)</f>
        <v>0</v>
      </c>
      <c r="AJ7" s="393"/>
      <c r="AK7" s="392"/>
      <c r="AL7" s="394"/>
      <c r="AM7" s="215">
        <f>COUNTIF($BR$25:$BR$139,"*3*")</f>
        <v>0</v>
      </c>
      <c r="AN7" s="392">
        <f>IF(AM7&gt;3,"&gt; 3",0)</f>
        <v>0</v>
      </c>
      <c r="AO7" s="393"/>
      <c r="AP7" s="392"/>
      <c r="AQ7" s="394"/>
      <c r="AR7" s="420">
        <f>COUNTIF($BR$25:$BR$139,"*4*")</f>
        <v>0</v>
      </c>
      <c r="AS7" s="392">
        <f>IF(AR7&gt;3,"&gt; 3",0)</f>
        <v>0</v>
      </c>
      <c r="AT7" s="393"/>
      <c r="AU7" s="392"/>
      <c r="AV7" s="393"/>
      <c r="AW7" s="215">
        <f>COUNTIF($BR$25:$BR$139,"*5*")</f>
        <v>0</v>
      </c>
      <c r="AX7" s="392">
        <f>IF(AW7&gt;3,"&gt; 3",0)</f>
        <v>0</v>
      </c>
      <c r="AY7" s="393"/>
      <c r="AZ7" s="392"/>
      <c r="BA7" s="394"/>
      <c r="BB7" s="420">
        <f>COUNTIF($BR$25:$BR$139,"*6*")</f>
        <v>0</v>
      </c>
      <c r="BC7" s="392">
        <f>IF(BB7&gt;3,"&gt; 3",0)</f>
        <v>0</v>
      </c>
      <c r="BD7" s="393"/>
      <c r="BE7" s="392"/>
      <c r="BF7" s="393"/>
      <c r="BG7" s="215">
        <f>COUNTIF($BR$25:$BR$139,"*7*")</f>
        <v>0</v>
      </c>
      <c r="BH7" s="392">
        <f>IF(BG7&gt;3,"&gt; 3",0)</f>
        <v>0</v>
      </c>
      <c r="BI7" s="393"/>
      <c r="BJ7" s="392"/>
      <c r="BK7" s="394"/>
    </row>
    <row r="8" spans="1:63" ht="12.75">
      <c r="A8" s="53"/>
      <c r="B8" s="53"/>
      <c r="C8" s="54"/>
      <c r="D8" s="73" t="s">
        <v>372</v>
      </c>
      <c r="E8" s="201"/>
      <c r="F8" s="192">
        <f t="shared" si="1"/>
        <v>0</v>
      </c>
      <c r="G8" s="188">
        <f>COUNTIF($BR$25:$BR$139,"*1*")</f>
        <v>0</v>
      </c>
      <c r="H8" s="68">
        <f>COUNTIF($BR$25:$BR$139,"*2*")</f>
        <v>0</v>
      </c>
      <c r="I8" s="68">
        <f>COUNTIF($BR$25:$BR$139,"*3*")</f>
        <v>0</v>
      </c>
      <c r="J8" s="68">
        <f>COUNTIF($BR$25:$BR$139,"*4*")</f>
        <v>0</v>
      </c>
      <c r="K8" s="68">
        <f>COUNTIF($BR$25:$BR$139,"*5*")</f>
        <v>0</v>
      </c>
      <c r="L8" s="68">
        <f>COUNTIF($BR$25:$BR$139,"*6*")</f>
        <v>0</v>
      </c>
      <c r="M8" s="69">
        <f>COUNTIF($BR$25:$BR$139,"*7*")</f>
        <v>0</v>
      </c>
      <c r="N8" s="53"/>
      <c r="O8" s="53"/>
      <c r="P8" s="54"/>
      <c r="Q8" s="59"/>
      <c r="R8" s="59"/>
      <c r="S8" s="59"/>
      <c r="T8" s="54"/>
      <c r="U8" s="58" t="s">
        <v>149</v>
      </c>
      <c r="V8" s="203">
        <f t="shared" si="2"/>
        <v>0</v>
      </c>
      <c r="W8" s="437" t="s">
        <v>386</v>
      </c>
      <c r="X8" s="426"/>
      <c r="Y8" s="426"/>
      <c r="Z8" s="427"/>
      <c r="AA8" s="428"/>
      <c r="AB8" s="438"/>
      <c r="AC8" s="215">
        <f>COUNTIF($BS$25:$BS$139,"*1*")</f>
        <v>0</v>
      </c>
      <c r="AD8" s="393"/>
      <c r="AE8" s="393"/>
      <c r="AF8" s="393"/>
      <c r="AG8" s="394"/>
      <c r="AH8" s="215">
        <f>COUNTIF($BS$25:$BS$139,"*2*")</f>
        <v>0</v>
      </c>
      <c r="AI8" s="393"/>
      <c r="AJ8" s="393"/>
      <c r="AK8" s="393"/>
      <c r="AL8" s="394"/>
      <c r="AM8" s="215">
        <f>COUNTIF($BS$25:$BS$139,"*3*")</f>
        <v>0</v>
      </c>
      <c r="AN8" s="393"/>
      <c r="AO8" s="393"/>
      <c r="AP8" s="393"/>
      <c r="AQ8" s="394"/>
      <c r="AR8" s="420">
        <f>COUNTIF($BS$25:$BS$139,"*4*")</f>
        <v>0</v>
      </c>
      <c r="AS8" s="393"/>
      <c r="AT8" s="393"/>
      <c r="AU8" s="393"/>
      <c r="AV8" s="393"/>
      <c r="AW8" s="215">
        <f>COUNTIF($BS$25:$BS$139,"*5*")</f>
        <v>0</v>
      </c>
      <c r="AX8" s="393"/>
      <c r="AY8" s="393"/>
      <c r="AZ8" s="393"/>
      <c r="BA8" s="394"/>
      <c r="BB8" s="420">
        <f>COUNTIF($BS$25:$BS$139,"*6*")</f>
        <v>0</v>
      </c>
      <c r="BC8" s="393"/>
      <c r="BD8" s="393"/>
      <c r="BE8" s="393"/>
      <c r="BF8" s="393"/>
      <c r="BG8" s="215">
        <f>COUNTIF($BS$25:$BS$139,"*7*")</f>
        <v>0</v>
      </c>
      <c r="BH8" s="393"/>
      <c r="BI8" s="393"/>
      <c r="BJ8" s="393"/>
      <c r="BK8" s="394"/>
    </row>
    <row r="9" spans="1:63" ht="12.75">
      <c r="A9" s="66"/>
      <c r="B9" s="66"/>
      <c r="C9" s="67"/>
      <c r="D9" s="73" t="s">
        <v>296</v>
      </c>
      <c r="E9" s="202"/>
      <c r="F9" s="192">
        <f t="shared" si="1"/>
        <v>0</v>
      </c>
      <c r="G9" s="188">
        <f>COUNTIF($BS$25:$BS$139,"*1*")</f>
        <v>0</v>
      </c>
      <c r="H9" s="68">
        <f>COUNTIF($BS$25:$BS$139,"*2*")</f>
        <v>0</v>
      </c>
      <c r="I9" s="68">
        <f>COUNTIF($BS$25:$BS$139,"*3*")</f>
        <v>0</v>
      </c>
      <c r="J9" s="68">
        <f>COUNTIF($BS$25:$BS$139,"*4*")</f>
        <v>0</v>
      </c>
      <c r="K9" s="68">
        <f>COUNTIF($BS$25:$BS$139,"*5*")</f>
        <v>0</v>
      </c>
      <c r="L9" s="68">
        <f>COUNTIF($BS$25:$BS$139,"*6*")</f>
        <v>0</v>
      </c>
      <c r="M9" s="69">
        <f>COUNTIF($BS$25:$BS$139,"*7*")</f>
        <v>0</v>
      </c>
      <c r="N9" s="66"/>
      <c r="O9" s="66"/>
      <c r="P9" s="67"/>
      <c r="Q9" s="59"/>
      <c r="R9" s="59"/>
      <c r="S9" s="59"/>
      <c r="T9" s="67"/>
      <c r="U9" s="58" t="s">
        <v>149</v>
      </c>
      <c r="V9" s="204">
        <f t="shared" si="2"/>
        <v>1</v>
      </c>
      <c r="W9" s="437" t="s">
        <v>69</v>
      </c>
      <c r="X9" s="426"/>
      <c r="Y9" s="426"/>
      <c r="Z9" s="429"/>
      <c r="AA9" s="428"/>
      <c r="AB9" s="438"/>
      <c r="AC9" s="215">
        <f>COUNTIF($BO$25:$BO$139,"*1*")</f>
        <v>0</v>
      </c>
      <c r="AD9" s="77"/>
      <c r="AE9" s="77"/>
      <c r="AF9" s="395">
        <f>IF(AC9+AC11+AC10&lt;G6,"Д &gt; Зач + Экз",IF(AC9+AC11+AC10&gt;G6,"Д &lt; Зач + Экз",0))</f>
        <v>0</v>
      </c>
      <c r="AG9" s="210"/>
      <c r="AH9" s="215">
        <f>COUNTIF($BO$25:$BO$139,"*2*")</f>
        <v>0</v>
      </c>
      <c r="AI9" s="77"/>
      <c r="AJ9" s="77"/>
      <c r="AK9" s="395">
        <f>IF(AH9+AH11+AH10&lt;H6,"Д &gt; Зач + Экз",IF(AH9+AH11+AH10&gt;H6,"Д &lt; Зач + Экз",0))</f>
        <v>0</v>
      </c>
      <c r="AL9" s="210"/>
      <c r="AM9" s="215">
        <f>COUNTIF($BO$25:$BO$139,"*3*")</f>
        <v>0</v>
      </c>
      <c r="AN9" s="77"/>
      <c r="AO9" s="77"/>
      <c r="AP9" s="395">
        <f>IF(AM9+AM11+AM10&lt;I6,"Д &gt; Зач + Экз",IF(AM9+AM11+AM10&gt;I6,"Д &lt; Зач + Экз",0))</f>
        <v>0</v>
      </c>
      <c r="AQ9" s="210"/>
      <c r="AR9" s="420">
        <f>COUNTIF($BO$25:$BO$139,"*4*")</f>
        <v>0</v>
      </c>
      <c r="AS9" s="77"/>
      <c r="AT9" s="77"/>
      <c r="AU9" s="395">
        <f>IF(AR9+AR11+AR10&lt;J6,"Д &gt; Зач + Экз",IF(AR9+AR11+AR10&gt;J6,"Д &lt; Зач + Экз",0))</f>
        <v>0</v>
      </c>
      <c r="AV9" s="77"/>
      <c r="AW9" s="215">
        <f>COUNTIF($BO$25:$BO$139,"*5*")</f>
        <v>0</v>
      </c>
      <c r="AX9" s="77"/>
      <c r="AY9" s="77"/>
      <c r="AZ9" s="395">
        <f>IF(AW9+AW11+AW10&lt;K6,"Д &gt; Зач + Экз",IF(AW9+AW11+AW10&gt;K6,"Д &lt; Зач + Экз",0))</f>
        <v>0</v>
      </c>
      <c r="BA9" s="210"/>
      <c r="BB9" s="420">
        <f>COUNTIF($BO$25:$BO$139,"*6*")</f>
        <v>1</v>
      </c>
      <c r="BC9" s="77"/>
      <c r="BD9" s="77"/>
      <c r="BE9" s="395">
        <f>IF(BB9+BB11+BB10&lt;L6,"Д &gt; Зач + Экз",IF(BB9+BB11+BB10&gt;L6,"Д &lt; Зач + Экз",0))</f>
        <v>0</v>
      </c>
      <c r="BF9" s="77"/>
      <c r="BG9" s="215">
        <f>COUNTIF($BO$25:$BO$139,"*7*")</f>
        <v>0</v>
      </c>
      <c r="BH9" s="77"/>
      <c r="BI9" s="77"/>
      <c r="BJ9" s="395">
        <f>IF(BG9+BG11+BG10&lt;M6,"Д &gt; Зач + Экз",IF(BG9+BG11+BG10&gt;M6,"Д &lt; Зач + Экз",0))</f>
        <v>0</v>
      </c>
      <c r="BK9" s="210"/>
    </row>
    <row r="10" spans="1:63" ht="12.75">
      <c r="A10" s="70"/>
      <c r="B10" s="70"/>
      <c r="C10" s="172"/>
      <c r="D10" s="73" t="s">
        <v>69</v>
      </c>
      <c r="E10" s="74"/>
      <c r="F10" s="192">
        <f t="shared" si="1"/>
        <v>1</v>
      </c>
      <c r="G10" s="188">
        <f>COUNTIF($BO$25:$BO$139,"*1*")</f>
        <v>0</v>
      </c>
      <c r="H10" s="68">
        <f>COUNTIF($BO$25:$BO$139,"*2*")</f>
        <v>0</v>
      </c>
      <c r="I10" s="68">
        <f>COUNTIF($BO$25:$BO$139,"*3*")</f>
        <v>0</v>
      </c>
      <c r="J10" s="68">
        <f>COUNTIF($BO$25:$BO$139,"*4*")</f>
        <v>0</v>
      </c>
      <c r="K10" s="68">
        <f>COUNTIF($BO$25:$BO$139,"*5*")</f>
        <v>0</v>
      </c>
      <c r="L10" s="68">
        <f>COUNTIF($BO$25:$BO$139,"*6*")</f>
        <v>1</v>
      </c>
      <c r="M10" s="69">
        <f>COUNTIF($BO$25:$BO$139,"*7*")</f>
        <v>0</v>
      </c>
      <c r="N10" s="70"/>
      <c r="O10" s="71"/>
      <c r="P10" s="72"/>
      <c r="Q10" s="59"/>
      <c r="R10" s="59"/>
      <c r="S10" s="59"/>
      <c r="T10" s="72"/>
      <c r="U10" s="58" t="s">
        <v>149</v>
      </c>
      <c r="V10" s="204">
        <f t="shared" si="2"/>
        <v>3</v>
      </c>
      <c r="W10" s="437" t="s">
        <v>299</v>
      </c>
      <c r="X10" s="426"/>
      <c r="Y10" s="426"/>
      <c r="Z10" s="429"/>
      <c r="AA10" s="428"/>
      <c r="AB10" s="438"/>
      <c r="AC10" s="215">
        <f>COUNTIF($BP$25:$BP$139,"*1*")</f>
        <v>0</v>
      </c>
      <c r="AD10" s="77"/>
      <c r="AE10" s="77"/>
      <c r="AF10" s="395"/>
      <c r="AG10" s="210"/>
      <c r="AH10" s="215">
        <f>COUNTIF($BP$25:$BP$139,"*2*")</f>
        <v>1</v>
      </c>
      <c r="AI10" s="77"/>
      <c r="AJ10" s="77"/>
      <c r="AK10" s="77"/>
      <c r="AL10" s="210"/>
      <c r="AM10" s="215">
        <f>COUNTIF($BP$25:$BP$139,"*3*")</f>
        <v>0</v>
      </c>
      <c r="AN10" s="77"/>
      <c r="AO10" s="77"/>
      <c r="AP10" s="77"/>
      <c r="AQ10" s="210"/>
      <c r="AR10" s="420">
        <f>COUNTIF($BP$25:$BP$139,"*4*")</f>
        <v>1</v>
      </c>
      <c r="AS10" s="77"/>
      <c r="AT10" s="77"/>
      <c r="AU10" s="77"/>
      <c r="AV10" s="77"/>
      <c r="AW10" s="215">
        <f>COUNTIF($BP$25:$BP$139,"*5*")</f>
        <v>0</v>
      </c>
      <c r="AX10" s="77"/>
      <c r="AY10" s="77"/>
      <c r="AZ10" s="77"/>
      <c r="BA10" s="210"/>
      <c r="BB10" s="420">
        <f>COUNTIF($BP$25:$BP$139,"*6*")</f>
        <v>1</v>
      </c>
      <c r="BC10" s="77"/>
      <c r="BD10" s="77"/>
      <c r="BE10" s="77"/>
      <c r="BF10" s="77"/>
      <c r="BG10" s="215">
        <f>COUNTIF($BP$25:$BP$139,"*7*")</f>
        <v>0</v>
      </c>
      <c r="BH10" s="77"/>
      <c r="BI10" s="77"/>
      <c r="BJ10" s="77"/>
      <c r="BK10" s="210"/>
    </row>
    <row r="11" spans="1:63" ht="12.75">
      <c r="A11" s="70"/>
      <c r="B11" s="70"/>
      <c r="C11" s="172"/>
      <c r="D11" s="73" t="s">
        <v>301</v>
      </c>
      <c r="E11" s="74"/>
      <c r="F11" s="192">
        <f t="shared" si="1"/>
        <v>3</v>
      </c>
      <c r="G11" s="188">
        <f>COUNTIF($BP$25:$BP$139,"*1*")</f>
        <v>0</v>
      </c>
      <c r="H11" s="68">
        <f>COUNTIF($BP$25:$BP$139,"*2*")</f>
        <v>1</v>
      </c>
      <c r="I11" s="68">
        <f>COUNTIF($BP$25:$BP$139,"*3*")</f>
        <v>0</v>
      </c>
      <c r="J11" s="68">
        <f>COUNTIF($BP$25:$BP$139,"*4*")</f>
        <v>1</v>
      </c>
      <c r="K11" s="68">
        <f>COUNTIF($BP$25:$BP$139,"*5*")</f>
        <v>0</v>
      </c>
      <c r="L11" s="68">
        <f>COUNTIF($BP$25:$BP$139,"*6*")</f>
        <v>1</v>
      </c>
      <c r="M11" s="69">
        <f>COUNTIF($BP$25:$BP$139,"*7*")</f>
        <v>0</v>
      </c>
      <c r="N11" s="70"/>
      <c r="O11" s="71"/>
      <c r="P11" s="72"/>
      <c r="Q11" s="59"/>
      <c r="R11" s="59"/>
      <c r="S11" s="59"/>
      <c r="T11" s="72"/>
      <c r="U11" s="58" t="s">
        <v>149</v>
      </c>
      <c r="V11" s="203">
        <f t="shared" si="2"/>
        <v>0</v>
      </c>
      <c r="W11" s="437" t="s">
        <v>70</v>
      </c>
      <c r="X11" s="430"/>
      <c r="Y11" s="430"/>
      <c r="Z11" s="75"/>
      <c r="AA11" s="431"/>
      <c r="AB11" s="439"/>
      <c r="AC11" s="380">
        <f>COUNTIF($BN$25:$BN$139,"*1*")</f>
        <v>0</v>
      </c>
      <c r="AD11" s="76">
        <f>'График УП'!$I$29</f>
        <v>3</v>
      </c>
      <c r="AE11" s="77"/>
      <c r="AF11" s="395" t="str">
        <f>IF(AC11&gt;AD11,"Много ЭКЗ",IF(AC11&lt;AD11,"Мало ЭКЗ",0))</f>
        <v>Мало ЭКЗ</v>
      </c>
      <c r="AG11" s="210"/>
      <c r="AH11" s="380">
        <f>COUNTIF($BN$25:$BN$139,"*2*")</f>
        <v>0</v>
      </c>
      <c r="AI11" s="76">
        <f>'График УП'!$I$30</f>
        <v>5</v>
      </c>
      <c r="AJ11" s="77"/>
      <c r="AK11" s="395" t="str">
        <f>IF(AH11&gt;AI11,"Много ЭКЗ",IF(AH11&lt;AI11,"Мало ЭКЗ",0))</f>
        <v>Мало ЭКЗ</v>
      </c>
      <c r="AL11" s="210"/>
      <c r="AM11" s="380">
        <f>COUNTIF($BN$24:$BN$139,"*3*")</f>
        <v>0</v>
      </c>
      <c r="AN11" s="76">
        <f>'График УП'!$I$31</f>
        <v>4</v>
      </c>
      <c r="AO11" s="77"/>
      <c r="AP11" s="395" t="str">
        <f>IF(AM11&gt;AN11,"Много ЭКЗ",IF(AM11&lt;AN11,"Мало ЭКЗ",0))</f>
        <v>Мало ЭКЗ</v>
      </c>
      <c r="AQ11" s="210"/>
      <c r="AR11" s="421">
        <f>COUNTIF($BN$25:$BN$139,"*4*")</f>
        <v>0</v>
      </c>
      <c r="AS11" s="76">
        <f>'График УП'!$I$32</f>
        <v>4</v>
      </c>
      <c r="AT11" s="77"/>
      <c r="AU11" s="395" t="str">
        <f>IF(AR11&gt;AS11,"Много ЭКЗ",IF(AR11&lt;AS11,"Мало ЭКЗ",0))</f>
        <v>Мало ЭКЗ</v>
      </c>
      <c r="AV11" s="77"/>
      <c r="AW11" s="380">
        <f>COUNTIF($BN$25:$BN$139,"*5*")</f>
        <v>0</v>
      </c>
      <c r="AX11" s="76">
        <f>'График УП'!$I$33</f>
        <v>6</v>
      </c>
      <c r="AY11" s="77"/>
      <c r="AZ11" s="395" t="str">
        <f>IF(AW11&gt;AX11,"Много ЭКЗ",IF(AW11&lt;AX11,"Мало ЭКЗ",0))</f>
        <v>Мало ЭКЗ</v>
      </c>
      <c r="BA11" s="210"/>
      <c r="BB11" s="421">
        <f>COUNTIF($BN$25:$BN$139,"*6*")</f>
        <v>0</v>
      </c>
      <c r="BC11" s="76">
        <f>'График УП'!$I$34</f>
        <v>4</v>
      </c>
      <c r="BD11" s="77"/>
      <c r="BE11" s="395" t="str">
        <f>IF(BB11&gt;BC11,"Много ЭКЗ",IF(BB11&lt;BC11,"Мало ЭКЗ",0))</f>
        <v>Мало ЭКЗ</v>
      </c>
      <c r="BF11" s="77"/>
      <c r="BG11" s="380">
        <f>COUNTIF($BN$25:$BN$139,"*7*")</f>
        <v>0</v>
      </c>
      <c r="BH11" s="76">
        <f>'График УП'!$I$35</f>
        <v>0</v>
      </c>
      <c r="BI11" s="77"/>
      <c r="BJ11" s="395">
        <f>IF(BG11&gt;BH11,"Много ЭКЗ",IF(BG11&lt;BH11,"Мало ЭКЗ",0))</f>
        <v>0</v>
      </c>
      <c r="BK11" s="210"/>
    </row>
    <row r="12" spans="1:63" ht="12.75">
      <c r="A12" s="908" t="s">
        <v>317</v>
      </c>
      <c r="B12" s="908"/>
      <c r="C12" s="908"/>
      <c r="D12" s="73" t="s">
        <v>125</v>
      </c>
      <c r="E12" s="74"/>
      <c r="F12" s="192">
        <f t="shared" si="1"/>
        <v>0</v>
      </c>
      <c r="G12" s="189">
        <f>COUNTIF($BN$25:$BN$139,"*1*")</f>
        <v>0</v>
      </c>
      <c r="H12" s="185">
        <f>COUNTIF($BN$25:$BN$139,"*2*")</f>
        <v>0</v>
      </c>
      <c r="I12" s="185">
        <f>COUNTIF($BN$24:$BN$139,"*3*")</f>
        <v>0</v>
      </c>
      <c r="J12" s="185">
        <f>COUNTIF($BN$25:$BN$139,"*4*")</f>
        <v>0</v>
      </c>
      <c r="K12" s="185">
        <f>COUNTIF($BN$25:$BN$139,"*5*")</f>
        <v>0</v>
      </c>
      <c r="L12" s="185">
        <f>COUNTIF($BN$25:$BN$139,"*6*")</f>
        <v>0</v>
      </c>
      <c r="M12" s="193">
        <f>COUNTIF($BN$25:$BN$139,"*7*")</f>
        <v>0</v>
      </c>
      <c r="N12" s="70"/>
      <c r="O12" s="71"/>
      <c r="P12" s="72"/>
      <c r="Q12" s="72"/>
      <c r="R12" s="72"/>
      <c r="S12" s="72"/>
      <c r="T12" s="72"/>
      <c r="U12" s="58" t="s">
        <v>149</v>
      </c>
      <c r="V12" s="203">
        <f t="shared" si="2"/>
        <v>4</v>
      </c>
      <c r="W12" s="440"/>
      <c r="X12" s="432" t="s">
        <v>302</v>
      </c>
      <c r="Y12" s="432"/>
      <c r="Z12" s="75"/>
      <c r="AA12" s="431"/>
      <c r="AB12" s="439"/>
      <c r="AC12" s="215">
        <f>AC9+AC10+AC11</f>
        <v>0</v>
      </c>
      <c r="AD12" s="76"/>
      <c r="AE12" s="77"/>
      <c r="AF12" s="395"/>
      <c r="AG12" s="210"/>
      <c r="AH12" s="215">
        <f>AH9+AH10+AH11</f>
        <v>1</v>
      </c>
      <c r="AI12" s="76"/>
      <c r="AJ12" s="77"/>
      <c r="AK12" s="395"/>
      <c r="AL12" s="210"/>
      <c r="AM12" s="215">
        <f>AM9+AM10+AM11</f>
        <v>0</v>
      </c>
      <c r="AN12" s="76"/>
      <c r="AO12" s="77"/>
      <c r="AP12" s="395"/>
      <c r="AQ12" s="210"/>
      <c r="AR12" s="420">
        <f>AR9+AR10+AR11</f>
        <v>1</v>
      </c>
      <c r="AS12" s="76"/>
      <c r="AT12" s="77"/>
      <c r="AU12" s="395"/>
      <c r="AV12" s="77"/>
      <c r="AW12" s="215">
        <f>AW9+AW10+AW11</f>
        <v>0</v>
      </c>
      <c r="AX12" s="76"/>
      <c r="AY12" s="77"/>
      <c r="AZ12" s="395"/>
      <c r="BA12" s="210"/>
      <c r="BB12" s="420">
        <f>BB9+BB10+BB11</f>
        <v>2</v>
      </c>
      <c r="BC12" s="76"/>
      <c r="BD12" s="77"/>
      <c r="BE12" s="395"/>
      <c r="BF12" s="77"/>
      <c r="BG12" s="215">
        <f>BG9+BG10+BG11</f>
        <v>0</v>
      </c>
      <c r="BH12" s="76"/>
      <c r="BI12" s="77"/>
      <c r="BJ12" s="395"/>
      <c r="BK12" s="210"/>
    </row>
    <row r="13" spans="1:63" ht="12.75">
      <c r="A13" s="908"/>
      <c r="B13" s="908"/>
      <c r="C13" s="908"/>
      <c r="D13" s="78" t="s">
        <v>126</v>
      </c>
      <c r="E13" s="79"/>
      <c r="F13" s="194">
        <f t="shared" si="1"/>
        <v>26</v>
      </c>
      <c r="G13" s="190">
        <f>'График УП'!$I$29</f>
        <v>3</v>
      </c>
      <c r="H13" s="187">
        <f>'График УП'!$I$30</f>
        <v>5</v>
      </c>
      <c r="I13" s="187">
        <f>'График УП'!$I$31</f>
        <v>4</v>
      </c>
      <c r="J13" s="187">
        <f>'График УП'!$I$32</f>
        <v>4</v>
      </c>
      <c r="K13" s="187">
        <f>'График УП'!$I$33</f>
        <v>6</v>
      </c>
      <c r="L13" s="187">
        <f>'График УП'!$I$34</f>
        <v>4</v>
      </c>
      <c r="M13" s="195">
        <f>'График УП'!$I$35</f>
        <v>0</v>
      </c>
      <c r="N13" s="70"/>
      <c r="O13" s="71"/>
      <c r="P13" s="72"/>
      <c r="Q13" s="944" t="s">
        <v>515</v>
      </c>
      <c r="R13" s="944"/>
      <c r="S13" s="944"/>
      <c r="T13" s="944"/>
      <c r="U13" s="945"/>
      <c r="V13" s="582">
        <f>'График УП'!$BI$62</f>
        <v>40</v>
      </c>
      <c r="W13" s="435" t="s">
        <v>512</v>
      </c>
      <c r="X13" s="422"/>
      <c r="Y13" s="422"/>
      <c r="Z13" s="422"/>
      <c r="AA13" s="433"/>
      <c r="AB13" s="441"/>
      <c r="AC13" s="216">
        <f>SUBTOTAL(9,AF$25:AF$143,AC25:AC143)</f>
        <v>0</v>
      </c>
      <c r="AD13" s="83"/>
      <c r="AE13" s="83"/>
      <c r="AF13" s="83" t="str">
        <f>IF(AC13&gt;$V$13,"Час/сем  &gt;  "&amp;$V$13,IF(AC13&lt;$V$13,"Час/сем&lt;"&amp;$V$13,0))</f>
        <v>Час/сем&lt;40</v>
      </c>
      <c r="AG13" s="83"/>
      <c r="AH13" s="216">
        <f>SUBTOTAL(9,AK$25:AK$143,AH25:AH143)</f>
        <v>0</v>
      </c>
      <c r="AI13" s="83"/>
      <c r="AJ13" s="83"/>
      <c r="AK13" s="83" t="str">
        <f>IF(AH13&gt;$V$13,"Час/сем  &gt;  "&amp;$V$13,IF(AH13&lt;$V$13,"Час/сем&lt;"&amp;$V$13,0))</f>
        <v>Час/сем&lt;40</v>
      </c>
      <c r="AL13" s="83"/>
      <c r="AM13" s="216">
        <f>SUBTOTAL(9,AP$25:AP$143,AM25:AM143)</f>
        <v>0</v>
      </c>
      <c r="AN13" s="83"/>
      <c r="AO13" s="83"/>
      <c r="AP13" s="83" t="str">
        <f>IF(AM13&gt;$V$13,"Час/сем  &gt;  "&amp;$V$13,IF(AM13&lt;$V$13,"Час/сем&lt;"&amp;$V$13,0))</f>
        <v>Час/сем&lt;40</v>
      </c>
      <c r="AQ13" s="83"/>
      <c r="AR13" s="216">
        <f>SUBTOTAL(9,AU$25:AU$143,AR25:AR143)</f>
        <v>0</v>
      </c>
      <c r="AS13" s="83"/>
      <c r="AT13" s="83"/>
      <c r="AU13" s="83" t="str">
        <f>IF(AR13&gt;$V$13,"Час/сем  &gt;  "&amp;$V$13,IF(AR13&lt;$V$13,"Час/сем&lt;"&amp;$V$13,0))</f>
        <v>Час/сем&lt;40</v>
      </c>
      <c r="AV13" s="83"/>
      <c r="AW13" s="216">
        <f>SUBTOTAL(9,AZ$25:AZ$143,AW25:AW143)</f>
        <v>0</v>
      </c>
      <c r="AX13" s="83"/>
      <c r="AY13" s="83"/>
      <c r="AZ13" s="83" t="str">
        <f>IF(AW13&gt;$V$13,"Час/сем  &gt;  "&amp;$V$13,IF(AW13&lt;$V$13,"Час/сем&lt;"&amp;$V$13,0))</f>
        <v>Час/сем&lt;40</v>
      </c>
      <c r="BA13" s="83"/>
      <c r="BB13" s="216">
        <f>SUBTOTAL(9,BE$25:BE$143,BB25:BB143)</f>
        <v>2</v>
      </c>
      <c r="BC13" s="83"/>
      <c r="BD13" s="83"/>
      <c r="BE13" s="83" t="str">
        <f>IF(BB13&gt;$V$13,"Час/сем  &gt;  "&amp;$V$13,IF(BB13&lt;$V$13,"Час/сем&lt;"&amp;$V$13,0))</f>
        <v>Час/сем&lt;40</v>
      </c>
      <c r="BF13" s="83"/>
      <c r="BG13" s="216">
        <f>SUBTOTAL(9,BJ$25:BJ$143,BG25:BG143)</f>
        <v>0</v>
      </c>
      <c r="BH13" s="83"/>
      <c r="BI13" s="83"/>
      <c r="BJ13" s="83" t="str">
        <f>IF(BG13&gt;$V$13,"Час/сем  &gt;  "&amp;$V$13,IF(BG13&lt;$V$13,"Час/сем&lt;"&amp;$V$13,0))</f>
        <v>Час/сем&lt;40</v>
      </c>
      <c r="BK13" s="211"/>
    </row>
    <row r="14" spans="1:63" ht="12.75">
      <c r="A14" s="908"/>
      <c r="B14" s="908"/>
      <c r="C14" s="908"/>
      <c r="D14" s="81" t="s">
        <v>298</v>
      </c>
      <c r="E14" s="82"/>
      <c r="F14" s="196">
        <f aca="true" t="shared" si="3" ref="F14:M14">F23+F46+F79+F132+F134+F140</f>
        <v>26</v>
      </c>
      <c r="G14" s="191">
        <f t="shared" si="3"/>
        <v>0</v>
      </c>
      <c r="H14" s="191">
        <f t="shared" si="3"/>
        <v>3</v>
      </c>
      <c r="I14" s="191">
        <f t="shared" si="3"/>
        <v>0</v>
      </c>
      <c r="J14" s="191">
        <f t="shared" si="3"/>
        <v>3</v>
      </c>
      <c r="K14" s="191">
        <f t="shared" si="3"/>
        <v>0</v>
      </c>
      <c r="L14" s="191">
        <f t="shared" si="3"/>
        <v>8</v>
      </c>
      <c r="M14" s="617">
        <f t="shared" si="3"/>
        <v>12</v>
      </c>
      <c r="N14" s="53"/>
      <c r="O14" s="163"/>
      <c r="P14" s="165"/>
      <c r="Q14" s="574" t="s">
        <v>511</v>
      </c>
      <c r="R14" s="574"/>
      <c r="S14" s="574"/>
      <c r="T14" s="574"/>
      <c r="U14" s="575"/>
      <c r="V14" s="458">
        <f>'График УП'!$BI$57</f>
        <v>80</v>
      </c>
      <c r="W14" s="435" t="s">
        <v>514</v>
      </c>
      <c r="X14" s="422"/>
      <c r="Y14" s="422"/>
      <c r="Z14" s="422"/>
      <c r="AA14" s="433"/>
      <c r="AB14" s="441"/>
      <c r="AC14" s="216">
        <f>SUM(AC25:AF131)</f>
        <v>0</v>
      </c>
      <c r="AD14" s="83"/>
      <c r="AE14" s="83"/>
      <c r="AF14" s="83" t="str">
        <f>IF(AC14&gt;$V$14,"Час/сем  &gt;  "&amp;$V$14,IF(AC14&lt;$V$14,"Час/сем&lt;"&amp;$V$14,0))</f>
        <v>Час/сем&lt;80</v>
      </c>
      <c r="AG14" s="211"/>
      <c r="AH14" s="216">
        <f>SUM(AH25:AK131)</f>
        <v>0</v>
      </c>
      <c r="AI14" s="83"/>
      <c r="AJ14" s="83"/>
      <c r="AK14" s="83" t="str">
        <f>IF(AH14&gt;$V$14,"Час/сем&gt;"&amp;$V$14,IF(AH14&lt;$V$14,"Час/сем&lt;"&amp;$V$14,0))</f>
        <v>Час/сем&lt;80</v>
      </c>
      <c r="AL14" s="211"/>
      <c r="AM14" s="216">
        <f>SUM(AM25:AP131)</f>
        <v>0</v>
      </c>
      <c r="AN14" s="83"/>
      <c r="AO14" s="83"/>
      <c r="AP14" s="83" t="str">
        <f>IF(AM14&gt;$V$14,"Час/сем&gt;"&amp;$V$14,IF(AM14&lt;$V$14,"Час/сем&lt;"&amp;$V$14,0))</f>
        <v>Час/сем&lt;80</v>
      </c>
      <c r="AQ14" s="211"/>
      <c r="AR14" s="83">
        <f>SUM(AR25:AU131)</f>
        <v>0</v>
      </c>
      <c r="AS14" s="83"/>
      <c r="AT14" s="83"/>
      <c r="AU14" s="83" t="str">
        <f>IF(AR14&gt;$V$14,"Час/сем&gt;"&amp;$V$14,IF(AR14&lt;$V$14,"Час/сем&lt;"&amp;$V$14,0))</f>
        <v>Час/сем&lt;80</v>
      </c>
      <c r="AV14" s="83"/>
      <c r="AW14" s="216">
        <f>SUM(AW25:AZ131)</f>
        <v>0</v>
      </c>
      <c r="AX14" s="83"/>
      <c r="AY14" s="83"/>
      <c r="AZ14" s="83" t="str">
        <f>IF(AW14&gt;$V$14,"Час/сем&gt;"&amp;$V$14,IF(AW14&lt;$V$14,"Час/сем&lt;"&amp;$V$14,0))</f>
        <v>Час/сем&lt;80</v>
      </c>
      <c r="BA14" s="211"/>
      <c r="BB14" s="83">
        <f>SUM(BB25:BE131)</f>
        <v>0</v>
      </c>
      <c r="BC14" s="83"/>
      <c r="BD14" s="83"/>
      <c r="BE14" s="83" t="str">
        <f>IF(BB14&gt;$V$14,"Час/сем&gt;"&amp;$V$14,IF(BB14&lt;$V$14,"Час/сем&lt;"&amp;$V$14,0))</f>
        <v>Час/сем&lt;80</v>
      </c>
      <c r="BF14" s="83"/>
      <c r="BG14" s="216">
        <f>SUM(BG25:BJ131)</f>
        <v>0</v>
      </c>
      <c r="BH14" s="83"/>
      <c r="BI14" s="83"/>
      <c r="BJ14" s="83" t="str">
        <f>IF(BG14&gt;$V$14,"Час/сем&gt;"&amp;$V$14,IF(BG14&lt;$V$14,"Час/сем&lt;"&amp;$V$14,0))</f>
        <v>Час/сем&lt;80</v>
      </c>
      <c r="BK14" s="211"/>
    </row>
    <row r="15" spans="1:63" ht="13.5" thickBot="1">
      <c r="A15" s="908"/>
      <c r="B15" s="908"/>
      <c r="C15" s="908"/>
      <c r="D15" s="84" t="s">
        <v>297</v>
      </c>
      <c r="E15" s="186"/>
      <c r="F15" s="197">
        <f>SUM(G15:M15)</f>
        <v>192</v>
      </c>
      <c r="G15" s="198">
        <f>G22</f>
        <v>29</v>
      </c>
      <c r="H15" s="199">
        <f aca="true" t="shared" si="4" ref="H15:M15">H22</f>
        <v>31</v>
      </c>
      <c r="I15" s="199">
        <f t="shared" si="4"/>
        <v>30</v>
      </c>
      <c r="J15" s="199">
        <f t="shared" si="4"/>
        <v>30</v>
      </c>
      <c r="K15" s="199">
        <f t="shared" si="4"/>
        <v>32</v>
      </c>
      <c r="L15" s="199">
        <f t="shared" si="4"/>
        <v>28</v>
      </c>
      <c r="M15" s="200">
        <f t="shared" si="4"/>
        <v>12</v>
      </c>
      <c r="N15" s="85"/>
      <c r="O15" s="85"/>
      <c r="P15" s="86"/>
      <c r="Q15" s="86"/>
      <c r="R15" s="86"/>
      <c r="S15" s="86"/>
      <c r="T15" s="86"/>
      <c r="U15" s="86"/>
      <c r="V15" s="59"/>
      <c r="W15" s="442" t="s">
        <v>303</v>
      </c>
      <c r="X15" s="443"/>
      <c r="Y15" s="443"/>
      <c r="Z15" s="443"/>
      <c r="AA15" s="444"/>
      <c r="AB15" s="445"/>
      <c r="AC15" s="577">
        <f>(SUM(AC25:AF143)+SUM(AG25:AG143)+AC11*36)/'График УП'!$AS29</f>
        <v>0</v>
      </c>
      <c r="AD15" s="212"/>
      <c r="AE15" s="212"/>
      <c r="AF15" s="212" t="str">
        <f>IF(AC15&gt;54,"Час/нед&gt;54",IF(AC15&lt;54,"Час/нед&lt;54",0))</f>
        <v>Час/нед&lt;54</v>
      </c>
      <c r="AG15" s="213"/>
      <c r="AH15" s="577">
        <f>(SUM(AH25:AK143)+SUM(AL25:AL143)+AH11*36)/'График УП'!$AS30</f>
        <v>4.5</v>
      </c>
      <c r="AI15" s="212"/>
      <c r="AJ15" s="212"/>
      <c r="AK15" s="212" t="str">
        <f>IF(AH15&gt;54,"Час/нед&gt;54",IF(AH15&lt;54,"Час/нед&lt;54",0))</f>
        <v>Час/нед&lt;54</v>
      </c>
      <c r="AL15" s="213"/>
      <c r="AM15" s="577">
        <f>(SUM(AM25:AP143)+SUM(AQ25:AQ143)+AM11*36)/'График УП'!$AS31</f>
        <v>0</v>
      </c>
      <c r="AN15" s="212"/>
      <c r="AO15" s="212"/>
      <c r="AP15" s="212" t="str">
        <f>IF(AM15&gt;54,"Час/нед&gt;54",IF(AM15&lt;54,"Час/нед&lt;54",0))</f>
        <v>Час/нед&lt;54</v>
      </c>
      <c r="AQ15" s="213"/>
      <c r="AR15" s="212">
        <f>(SUM(AR25:AU143)+SUM(AV25:AV143)+AR11*36)/'График УП'!$AS32</f>
        <v>4.5</v>
      </c>
      <c r="AS15" s="212"/>
      <c r="AT15" s="212"/>
      <c r="AU15" s="212" t="str">
        <f>IF(AR15&gt;54,"Час/нед&gt;54",IF(AR15&lt;54,"Час/нед&lt;54",0))</f>
        <v>Час/нед&lt;54</v>
      </c>
      <c r="AV15" s="212"/>
      <c r="AW15" s="577">
        <f>(SUM(AW25:AZ143)+SUM(BA25:BA143)+AW11*36)/'График УП'!$AS33</f>
        <v>0</v>
      </c>
      <c r="AX15" s="212"/>
      <c r="AY15" s="212"/>
      <c r="AZ15" s="212" t="str">
        <f>IF(AW15&gt;54,"Час/нед&gt;54",IF(AW15&lt;54,"Час/нед&lt;54",0))</f>
        <v>Час/нед&lt;54</v>
      </c>
      <c r="BA15" s="213"/>
      <c r="BB15" s="212">
        <f>(SUM(BB25:BE143)+SUM(BF25:BF143)+BB11*36)/'График УП'!$AS34</f>
        <v>9.416666666666666</v>
      </c>
      <c r="BC15" s="212"/>
      <c r="BD15" s="212"/>
      <c r="BE15" s="212" t="str">
        <f>IF(BB15&gt;54,"Час/нед&gt;54",IF(BB15&lt;54,"Час/нед&lt;54",0))</f>
        <v>Час/нед&lt;54</v>
      </c>
      <c r="BF15" s="212"/>
      <c r="BG15" s="577">
        <f>(SUM(BG25:BJ143)+SUM(BK25:BK143)+BG11*36)/'График УП'!$AS35</f>
        <v>22</v>
      </c>
      <c r="BH15" s="212"/>
      <c r="BI15" s="212"/>
      <c r="BJ15" s="212" t="str">
        <f>IF(BG15&gt;54,"Час/нед&gt;54",IF(BG15&lt;54,"Час/нед&lt;54",0))</f>
        <v>Час/нед&lt;54</v>
      </c>
      <c r="BK15" s="213"/>
    </row>
    <row r="16" spans="1:63" ht="5.25" customHeight="1" thickBot="1">
      <c r="A16" s="163"/>
      <c r="B16" s="163"/>
      <c r="C16" s="54"/>
      <c r="D16" s="53"/>
      <c r="E16" s="55"/>
      <c r="F16" s="56"/>
      <c r="G16" s="168"/>
      <c r="H16" s="168"/>
      <c r="I16" s="168"/>
      <c r="J16" s="168"/>
      <c r="K16" s="168"/>
      <c r="L16" s="168"/>
      <c r="M16" s="168"/>
      <c r="N16" s="163"/>
      <c r="O16" s="163"/>
      <c r="P16" s="165"/>
      <c r="Q16" s="165"/>
      <c r="R16" s="165"/>
      <c r="S16" s="165"/>
      <c r="T16" s="165"/>
      <c r="U16" s="165"/>
      <c r="V16" s="171"/>
      <c r="W16" s="54"/>
      <c r="X16" s="54"/>
      <c r="Y16" s="54"/>
      <c r="Z16" s="54"/>
      <c r="AA16" s="169"/>
      <c r="AB16" s="169"/>
      <c r="AC16" s="173"/>
      <c r="AD16" s="53"/>
      <c r="AE16" s="143"/>
      <c r="AF16" s="53"/>
      <c r="AG16" s="14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</row>
    <row r="17" spans="1:63" ht="13.5" customHeight="1" thickBot="1">
      <c r="A17" s="915" t="s">
        <v>71</v>
      </c>
      <c r="B17" s="918" t="s">
        <v>72</v>
      </c>
      <c r="C17" s="87"/>
      <c r="D17" s="174"/>
      <c r="E17" s="816" t="s">
        <v>390</v>
      </c>
      <c r="F17" s="817"/>
      <c r="G17" s="817"/>
      <c r="H17" s="817"/>
      <c r="I17" s="817"/>
      <c r="J17" s="817"/>
      <c r="K17" s="817"/>
      <c r="L17" s="817"/>
      <c r="M17" s="817"/>
      <c r="N17" s="141"/>
      <c r="O17" s="142"/>
      <c r="P17" s="892" t="s">
        <v>1</v>
      </c>
      <c r="Q17" s="893"/>
      <c r="R17" s="893"/>
      <c r="S17" s="893"/>
      <c r="T17" s="893"/>
      <c r="U17" s="894"/>
      <c r="V17" s="942" t="s">
        <v>2</v>
      </c>
      <c r="W17" s="943"/>
      <c r="X17" s="943"/>
      <c r="Y17" s="946" t="s">
        <v>105</v>
      </c>
      <c r="Z17" s="948" t="s">
        <v>17</v>
      </c>
      <c r="AA17" s="956" t="s">
        <v>389</v>
      </c>
      <c r="AB17" s="957"/>
      <c r="AC17" s="610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8"/>
      <c r="AT17" s="398"/>
      <c r="AU17" s="398"/>
      <c r="AV17" s="398"/>
      <c r="AW17" s="397"/>
      <c r="AX17" s="399"/>
      <c r="AY17" s="399"/>
      <c r="AZ17" s="399" t="s">
        <v>19</v>
      </c>
      <c r="BA17" s="399"/>
      <c r="BB17" s="398"/>
      <c r="BC17" s="397"/>
      <c r="BD17" s="397"/>
      <c r="BE17" s="397"/>
      <c r="BF17" s="397"/>
      <c r="BG17" s="397"/>
      <c r="BH17" s="397"/>
      <c r="BI17" s="397"/>
      <c r="BJ17" s="397"/>
      <c r="BK17" s="400"/>
    </row>
    <row r="18" spans="1:63" ht="13.5" customHeight="1" thickBot="1">
      <c r="A18" s="916"/>
      <c r="B18" s="919"/>
      <c r="C18" s="88"/>
      <c r="D18" s="91"/>
      <c r="E18" s="819"/>
      <c r="F18" s="820"/>
      <c r="G18" s="820"/>
      <c r="H18" s="820"/>
      <c r="I18" s="820"/>
      <c r="J18" s="820"/>
      <c r="K18" s="820"/>
      <c r="L18" s="820"/>
      <c r="M18" s="820"/>
      <c r="N18" s="930" t="s">
        <v>121</v>
      </c>
      <c r="O18" s="931"/>
      <c r="P18" s="889" t="s">
        <v>76</v>
      </c>
      <c r="Q18" s="890"/>
      <c r="R18" s="890"/>
      <c r="S18" s="890"/>
      <c r="T18" s="891"/>
      <c r="U18" s="303" t="s">
        <v>377</v>
      </c>
      <c r="V18" s="901" t="s">
        <v>74</v>
      </c>
      <c r="W18" s="902"/>
      <c r="X18" s="902"/>
      <c r="Y18" s="947"/>
      <c r="Z18" s="949"/>
      <c r="AA18" s="958"/>
      <c r="AB18" s="959"/>
      <c r="AC18" s="406"/>
      <c r="AD18" s="401"/>
      <c r="AE18" s="401"/>
      <c r="AF18" s="401"/>
      <c r="AG18" s="401"/>
      <c r="AH18" s="402" t="s">
        <v>64</v>
      </c>
      <c r="AI18" s="403"/>
      <c r="AJ18" s="404"/>
      <c r="AK18" s="403"/>
      <c r="AL18" s="405"/>
      <c r="AM18" s="406"/>
      <c r="AN18" s="401"/>
      <c r="AO18" s="401"/>
      <c r="AP18" s="401"/>
      <c r="AQ18" s="401"/>
      <c r="AR18" s="404" t="s">
        <v>63</v>
      </c>
      <c r="AS18" s="403"/>
      <c r="AT18" s="403"/>
      <c r="AU18" s="403"/>
      <c r="AV18" s="405"/>
      <c r="AW18" s="406"/>
      <c r="AX18" s="404"/>
      <c r="AY18" s="404"/>
      <c r="AZ18" s="404"/>
      <c r="BA18" s="404"/>
      <c r="BB18" s="404" t="s">
        <v>62</v>
      </c>
      <c r="BC18" s="403"/>
      <c r="BD18" s="403"/>
      <c r="BE18" s="403"/>
      <c r="BF18" s="405"/>
      <c r="BG18" s="406"/>
      <c r="BH18" s="404"/>
      <c r="BI18" s="404"/>
      <c r="BJ18" s="404"/>
      <c r="BK18" s="611"/>
    </row>
    <row r="19" spans="1:63" ht="13.5" customHeight="1" thickBot="1">
      <c r="A19" s="916"/>
      <c r="B19" s="919"/>
      <c r="C19" s="89"/>
      <c r="D19" s="175"/>
      <c r="E19" s="926"/>
      <c r="F19" s="927"/>
      <c r="G19" s="927"/>
      <c r="H19" s="927"/>
      <c r="I19" s="927"/>
      <c r="J19" s="927"/>
      <c r="K19" s="927"/>
      <c r="L19" s="927"/>
      <c r="M19" s="927"/>
      <c r="N19" s="932" t="s">
        <v>120</v>
      </c>
      <c r="O19" s="933"/>
      <c r="P19" s="939" t="s">
        <v>75</v>
      </c>
      <c r="Q19" s="940"/>
      <c r="R19" s="940"/>
      <c r="S19" s="940"/>
      <c r="T19" s="941"/>
      <c r="U19" s="88" t="s">
        <v>75</v>
      </c>
      <c r="V19" s="934" t="s">
        <v>356</v>
      </c>
      <c r="W19" s="935"/>
      <c r="X19" s="935"/>
      <c r="Y19" s="947"/>
      <c r="Z19" s="949"/>
      <c r="AA19" s="958"/>
      <c r="AB19" s="959"/>
      <c r="AC19" s="950" t="s">
        <v>4</v>
      </c>
      <c r="AD19" s="951"/>
      <c r="AE19" s="951"/>
      <c r="AF19" s="951"/>
      <c r="AG19" s="952"/>
      <c r="AH19" s="950" t="s">
        <v>5</v>
      </c>
      <c r="AI19" s="951"/>
      <c r="AJ19" s="951"/>
      <c r="AK19" s="951"/>
      <c r="AL19" s="952"/>
      <c r="AM19" s="950" t="s">
        <v>6</v>
      </c>
      <c r="AN19" s="951"/>
      <c r="AO19" s="951"/>
      <c r="AP19" s="951"/>
      <c r="AQ19" s="952"/>
      <c r="AR19" s="950" t="s">
        <v>7</v>
      </c>
      <c r="AS19" s="951"/>
      <c r="AT19" s="951"/>
      <c r="AU19" s="951"/>
      <c r="AV19" s="952"/>
      <c r="AW19" s="950" t="s">
        <v>8</v>
      </c>
      <c r="AX19" s="951"/>
      <c r="AY19" s="951"/>
      <c r="AZ19" s="951"/>
      <c r="BA19" s="952"/>
      <c r="BB19" s="950" t="s">
        <v>9</v>
      </c>
      <c r="BC19" s="951"/>
      <c r="BD19" s="951"/>
      <c r="BE19" s="951"/>
      <c r="BF19" s="952"/>
      <c r="BG19" s="953" t="s">
        <v>10</v>
      </c>
      <c r="BH19" s="954"/>
      <c r="BI19" s="954"/>
      <c r="BJ19" s="954"/>
      <c r="BK19" s="955"/>
    </row>
    <row r="20" spans="1:63" ht="12" customHeight="1" thickBot="1">
      <c r="A20" s="917"/>
      <c r="B20" s="920"/>
      <c r="C20" s="90"/>
      <c r="D20" s="91"/>
      <c r="E20" s="923" t="s">
        <v>357</v>
      </c>
      <c r="F20" s="924" t="s">
        <v>358</v>
      </c>
      <c r="G20" s="928" t="s">
        <v>116</v>
      </c>
      <c r="H20" s="929"/>
      <c r="I20" s="929"/>
      <c r="J20" s="929"/>
      <c r="K20" s="929"/>
      <c r="L20" s="929"/>
      <c r="M20" s="929"/>
      <c r="N20" s="906" t="s">
        <v>357</v>
      </c>
      <c r="O20" s="887" t="s">
        <v>358</v>
      </c>
      <c r="P20" s="898" t="s">
        <v>3</v>
      </c>
      <c r="Q20" s="903" t="s">
        <v>13</v>
      </c>
      <c r="R20" s="903" t="s">
        <v>510</v>
      </c>
      <c r="S20" s="903" t="s">
        <v>14</v>
      </c>
      <c r="T20" s="903" t="s">
        <v>509</v>
      </c>
      <c r="U20" s="909" t="s">
        <v>3</v>
      </c>
      <c r="V20" s="912" t="s">
        <v>15</v>
      </c>
      <c r="W20" s="895" t="s">
        <v>16</v>
      </c>
      <c r="X20" s="895" t="s">
        <v>373</v>
      </c>
      <c r="Y20" s="885" t="s">
        <v>388</v>
      </c>
      <c r="Z20" s="885" t="s">
        <v>388</v>
      </c>
      <c r="AA20" s="885" t="s">
        <v>387</v>
      </c>
      <c r="AB20" s="960" t="s">
        <v>388</v>
      </c>
      <c r="AC20" s="612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8" t="s">
        <v>73</v>
      </c>
      <c r="BC20" s="407"/>
      <c r="BD20" s="407"/>
      <c r="BE20" s="407"/>
      <c r="BF20" s="407"/>
      <c r="BG20" s="407"/>
      <c r="BH20" s="407"/>
      <c r="BI20" s="407"/>
      <c r="BJ20" s="407"/>
      <c r="BK20" s="409"/>
    </row>
    <row r="21" spans="1:63" ht="10.5" customHeight="1">
      <c r="A21" s="921" t="s">
        <v>122</v>
      </c>
      <c r="B21" s="922"/>
      <c r="C21" s="90" t="s">
        <v>0</v>
      </c>
      <c r="D21" s="91" t="s">
        <v>20</v>
      </c>
      <c r="E21" s="923"/>
      <c r="F21" s="924"/>
      <c r="G21" s="264">
        <v>1</v>
      </c>
      <c r="H21" s="264">
        <v>2</v>
      </c>
      <c r="I21" s="264">
        <v>3</v>
      </c>
      <c r="J21" s="264">
        <v>4</v>
      </c>
      <c r="K21" s="264">
        <v>5</v>
      </c>
      <c r="L21" s="264">
        <v>6</v>
      </c>
      <c r="M21" s="264">
        <v>7</v>
      </c>
      <c r="N21" s="907"/>
      <c r="O21" s="888"/>
      <c r="P21" s="899"/>
      <c r="Q21" s="904"/>
      <c r="R21" s="904"/>
      <c r="S21" s="904"/>
      <c r="T21" s="904"/>
      <c r="U21" s="910"/>
      <c r="V21" s="913"/>
      <c r="W21" s="896"/>
      <c r="X21" s="896"/>
      <c r="Y21" s="885"/>
      <c r="Z21" s="885"/>
      <c r="AA21" s="885"/>
      <c r="AB21" s="960"/>
      <c r="AC21" s="132">
        <f>'График УП'!$F$29</f>
        <v>18</v>
      </c>
      <c r="AD21" s="133">
        <f>AC21</f>
        <v>18</v>
      </c>
      <c r="AE21" s="133">
        <f>AD21</f>
        <v>18</v>
      </c>
      <c r="AF21" s="133">
        <f>AE21</f>
        <v>18</v>
      </c>
      <c r="AG21" s="134">
        <f>AF21</f>
        <v>18</v>
      </c>
      <c r="AH21" s="132">
        <f>'График УП'!$F$30</f>
        <v>19</v>
      </c>
      <c r="AI21" s="133">
        <f>AH21</f>
        <v>19</v>
      </c>
      <c r="AJ21" s="133">
        <f>AI21</f>
        <v>19</v>
      </c>
      <c r="AK21" s="133">
        <f>AJ21</f>
        <v>19</v>
      </c>
      <c r="AL21" s="134">
        <f>AK21</f>
        <v>19</v>
      </c>
      <c r="AM21" s="132">
        <f>'График УП'!$F$31</f>
        <v>18</v>
      </c>
      <c r="AN21" s="133">
        <f>AM21</f>
        <v>18</v>
      </c>
      <c r="AO21" s="133">
        <f>AN21</f>
        <v>18</v>
      </c>
      <c r="AP21" s="133">
        <f>AO21</f>
        <v>18</v>
      </c>
      <c r="AQ21" s="134">
        <f>AP21</f>
        <v>18</v>
      </c>
      <c r="AR21" s="132">
        <f>'График УП'!$F$32</f>
        <v>18</v>
      </c>
      <c r="AS21" s="133">
        <f>AR21</f>
        <v>18</v>
      </c>
      <c r="AT21" s="133">
        <f>AS21</f>
        <v>18</v>
      </c>
      <c r="AU21" s="133">
        <f>AT21</f>
        <v>18</v>
      </c>
      <c r="AV21" s="134">
        <f>AU21</f>
        <v>18</v>
      </c>
      <c r="AW21" s="132">
        <f>'График УП'!$F$33</f>
        <v>17</v>
      </c>
      <c r="AX21" s="133">
        <f>AW21</f>
        <v>17</v>
      </c>
      <c r="AY21" s="133">
        <f>AX21</f>
        <v>17</v>
      </c>
      <c r="AZ21" s="133">
        <f>AY21</f>
        <v>17</v>
      </c>
      <c r="BA21" s="134">
        <f>AZ21</f>
        <v>17</v>
      </c>
      <c r="BB21" s="132">
        <f>'График УП'!$F$34</f>
        <v>17</v>
      </c>
      <c r="BC21" s="133">
        <f>BB21</f>
        <v>17</v>
      </c>
      <c r="BD21" s="133">
        <f>BC21</f>
        <v>17</v>
      </c>
      <c r="BE21" s="133">
        <f>BD21</f>
        <v>17</v>
      </c>
      <c r="BF21" s="134">
        <f>BE21</f>
        <v>17</v>
      </c>
      <c r="BG21" s="132">
        <f>'График УП'!$F$35</f>
        <v>0</v>
      </c>
      <c r="BH21" s="133">
        <f>BG21</f>
        <v>0</v>
      </c>
      <c r="BI21" s="133">
        <f>BH21</f>
        <v>0</v>
      </c>
      <c r="BJ21" s="133">
        <f>BI21</f>
        <v>0</v>
      </c>
      <c r="BK21" s="134">
        <f>BJ21</f>
        <v>0</v>
      </c>
    </row>
    <row r="22" spans="1:71" ht="29.25" customHeight="1" thickBot="1">
      <c r="A22" s="218"/>
      <c r="B22" s="92"/>
      <c r="C22" s="90"/>
      <c r="D22" s="91"/>
      <c r="E22" s="906"/>
      <c r="F22" s="925"/>
      <c r="G22" s="265">
        <f>'График УП'!AP29</f>
        <v>29</v>
      </c>
      <c r="H22" s="265">
        <f>'График УП'!AP30</f>
        <v>31</v>
      </c>
      <c r="I22" s="265">
        <f>'График УП'!AP31</f>
        <v>30</v>
      </c>
      <c r="J22" s="265">
        <f>'График УП'!AP32</f>
        <v>30</v>
      </c>
      <c r="K22" s="265">
        <f>'График УП'!AP33</f>
        <v>32</v>
      </c>
      <c r="L22" s="265">
        <f>'График УП'!AP34</f>
        <v>28</v>
      </c>
      <c r="M22" s="265">
        <f>'График УП'!AP35</f>
        <v>12</v>
      </c>
      <c r="N22" s="907"/>
      <c r="O22" s="888"/>
      <c r="P22" s="900"/>
      <c r="Q22" s="905"/>
      <c r="R22" s="905"/>
      <c r="S22" s="905"/>
      <c r="T22" s="905"/>
      <c r="U22" s="911"/>
      <c r="V22" s="914"/>
      <c r="W22" s="897"/>
      <c r="X22" s="897"/>
      <c r="Y22" s="886"/>
      <c r="Z22" s="886"/>
      <c r="AA22" s="886"/>
      <c r="AB22" s="961"/>
      <c r="AC22" s="613" t="s">
        <v>91</v>
      </c>
      <c r="AD22" s="304" t="s">
        <v>507</v>
      </c>
      <c r="AE22" s="304" t="s">
        <v>103</v>
      </c>
      <c r="AF22" s="304" t="s">
        <v>247</v>
      </c>
      <c r="AG22" s="305" t="s">
        <v>104</v>
      </c>
      <c r="AH22" s="176" t="s">
        <v>91</v>
      </c>
      <c r="AI22" s="304" t="s">
        <v>507</v>
      </c>
      <c r="AJ22" s="177" t="s">
        <v>103</v>
      </c>
      <c r="AK22" s="177" t="s">
        <v>247</v>
      </c>
      <c r="AL22" s="178" t="s">
        <v>104</v>
      </c>
      <c r="AM22" s="176" t="s">
        <v>91</v>
      </c>
      <c r="AN22" s="304" t="s">
        <v>507</v>
      </c>
      <c r="AO22" s="177" t="s">
        <v>103</v>
      </c>
      <c r="AP22" s="177" t="s">
        <v>247</v>
      </c>
      <c r="AQ22" s="178" t="s">
        <v>104</v>
      </c>
      <c r="AR22" s="176" t="s">
        <v>91</v>
      </c>
      <c r="AS22" s="304" t="s">
        <v>507</v>
      </c>
      <c r="AT22" s="177" t="s">
        <v>103</v>
      </c>
      <c r="AU22" s="177" t="s">
        <v>247</v>
      </c>
      <c r="AV22" s="178" t="s">
        <v>104</v>
      </c>
      <c r="AW22" s="176" t="s">
        <v>91</v>
      </c>
      <c r="AX22" s="304" t="s">
        <v>507</v>
      </c>
      <c r="AY22" s="177" t="s">
        <v>103</v>
      </c>
      <c r="AZ22" s="177" t="s">
        <v>247</v>
      </c>
      <c r="BA22" s="178" t="s">
        <v>104</v>
      </c>
      <c r="BB22" s="176" t="s">
        <v>91</v>
      </c>
      <c r="BC22" s="304" t="s">
        <v>507</v>
      </c>
      <c r="BD22" s="177" t="s">
        <v>103</v>
      </c>
      <c r="BE22" s="177" t="s">
        <v>247</v>
      </c>
      <c r="BF22" s="178" t="s">
        <v>104</v>
      </c>
      <c r="BG22" s="176" t="s">
        <v>91</v>
      </c>
      <c r="BH22" s="304" t="s">
        <v>507</v>
      </c>
      <c r="BI22" s="177" t="s">
        <v>103</v>
      </c>
      <c r="BJ22" s="177" t="s">
        <v>247</v>
      </c>
      <c r="BK22" s="178" t="s">
        <v>104</v>
      </c>
      <c r="BN22" s="48" t="s">
        <v>15</v>
      </c>
      <c r="BO22" s="49" t="s">
        <v>16</v>
      </c>
      <c r="BP22" s="49" t="s">
        <v>300</v>
      </c>
      <c r="BQ22" s="50" t="s">
        <v>105</v>
      </c>
      <c r="BR22" s="50" t="s">
        <v>17</v>
      </c>
      <c r="BS22" s="51" t="s">
        <v>106</v>
      </c>
    </row>
    <row r="23" spans="1:71" ht="10.5" customHeight="1">
      <c r="A23" s="93" t="str">
        <f>'Дисциплины+ЗЕ'!A6</f>
        <v>1_ГСЭ</v>
      </c>
      <c r="B23" s="94">
        <f>'Дисциплины+ЗЕ'!B6</f>
        <v>0</v>
      </c>
      <c r="C23" s="95" t="str">
        <f>'Дисциплины+ЗЕ'!C6</f>
        <v>1_ГСЭ</v>
      </c>
      <c r="D23" s="301"/>
      <c r="E23" s="112">
        <f>'Дисциплины+ЗЕ'!D6</f>
        <v>0</v>
      </c>
      <c r="F23" s="567">
        <f aca="true" t="shared" si="5" ref="F23:U23">F24+F35</f>
        <v>0</v>
      </c>
      <c r="G23" s="117">
        <f t="shared" si="5"/>
        <v>0</v>
      </c>
      <c r="H23" s="150">
        <f t="shared" si="5"/>
        <v>0</v>
      </c>
      <c r="I23" s="150">
        <f t="shared" si="5"/>
        <v>0</v>
      </c>
      <c r="J23" s="150">
        <f t="shared" si="5"/>
        <v>0</v>
      </c>
      <c r="K23" s="150">
        <f t="shared" si="5"/>
        <v>0</v>
      </c>
      <c r="L23" s="150">
        <f t="shared" si="5"/>
        <v>0</v>
      </c>
      <c r="M23" s="150">
        <f t="shared" si="5"/>
        <v>0</v>
      </c>
      <c r="N23" s="112">
        <f t="shared" si="5"/>
        <v>0</v>
      </c>
      <c r="O23" s="150">
        <f t="shared" si="5"/>
        <v>0</v>
      </c>
      <c r="P23" s="118">
        <f t="shared" si="5"/>
        <v>0</v>
      </c>
      <c r="Q23" s="118">
        <f t="shared" si="5"/>
        <v>0</v>
      </c>
      <c r="R23" s="118">
        <f t="shared" si="5"/>
        <v>0</v>
      </c>
      <c r="S23" s="118">
        <f t="shared" si="5"/>
        <v>0</v>
      </c>
      <c r="T23" s="118">
        <f t="shared" si="5"/>
        <v>0</v>
      </c>
      <c r="U23" s="119">
        <f t="shared" si="5"/>
        <v>0</v>
      </c>
      <c r="V23" s="93"/>
      <c r="W23" s="179"/>
      <c r="X23" s="179"/>
      <c r="Y23" s="179"/>
      <c r="Z23" s="179"/>
      <c r="AA23" s="179"/>
      <c r="AB23" s="479"/>
      <c r="AC23" s="180"/>
      <c r="AD23" s="179"/>
      <c r="AE23" s="179"/>
      <c r="AF23" s="179"/>
      <c r="AG23" s="181"/>
      <c r="AH23" s="180"/>
      <c r="AI23" s="179"/>
      <c r="AJ23" s="179"/>
      <c r="AK23" s="179"/>
      <c r="AL23" s="181"/>
      <c r="AM23" s="180"/>
      <c r="AN23" s="179"/>
      <c r="AO23" s="179"/>
      <c r="AP23" s="179"/>
      <c r="AQ23" s="181"/>
      <c r="AR23" s="180"/>
      <c r="AS23" s="179"/>
      <c r="AT23" s="179"/>
      <c r="AU23" s="179"/>
      <c r="AV23" s="181"/>
      <c r="AW23" s="180"/>
      <c r="AX23" s="179"/>
      <c r="AY23" s="179"/>
      <c r="AZ23" s="179"/>
      <c r="BA23" s="181"/>
      <c r="BB23" s="180"/>
      <c r="BC23" s="179"/>
      <c r="BD23" s="179"/>
      <c r="BE23" s="179"/>
      <c r="BF23" s="181"/>
      <c r="BG23" s="180"/>
      <c r="BH23" s="179"/>
      <c r="BI23" s="179"/>
      <c r="BJ23" s="179"/>
      <c r="BK23" s="181"/>
      <c r="BQ23" s="155"/>
      <c r="BR23" s="155"/>
      <c r="BS23" s="155"/>
    </row>
    <row r="24" spans="1:71" ht="10.5" customHeight="1">
      <c r="A24" s="96" t="str">
        <f>'Дисциплины+ЗЕ'!A7</f>
        <v>1_ГСЕ</v>
      </c>
      <c r="B24" s="97">
        <f>'Дисциплины+ЗЕ'!B7</f>
        <v>0</v>
      </c>
      <c r="C24" s="98" t="str">
        <f>'Дисциплины+ЗЕ'!C7</f>
        <v>Базовая часть</v>
      </c>
      <c r="D24" s="40"/>
      <c r="E24" s="113">
        <f>'Дисциплины+ЗЕ'!D7</f>
        <v>0</v>
      </c>
      <c r="F24" s="568">
        <f aca="true" t="shared" si="6" ref="F24:N24">SUBTOTAL(9,F25:F34)</f>
        <v>0</v>
      </c>
      <c r="G24" s="120">
        <f t="shared" si="6"/>
        <v>0</v>
      </c>
      <c r="H24" s="109">
        <f t="shared" si="6"/>
        <v>0</v>
      </c>
      <c r="I24" s="109">
        <f t="shared" si="6"/>
        <v>0</v>
      </c>
      <c r="J24" s="109">
        <f t="shared" si="6"/>
        <v>0</v>
      </c>
      <c r="K24" s="109">
        <f t="shared" si="6"/>
        <v>0</v>
      </c>
      <c r="L24" s="109">
        <f t="shared" si="6"/>
        <v>0</v>
      </c>
      <c r="M24" s="109">
        <f t="shared" si="6"/>
        <v>0</v>
      </c>
      <c r="N24" s="113">
        <f t="shared" si="6"/>
        <v>0</v>
      </c>
      <c r="O24" s="109">
        <f aca="true" t="shared" si="7" ref="O24:U24">SUBTOTAL(9,O25:O34)</f>
        <v>0</v>
      </c>
      <c r="P24" s="121">
        <f t="shared" si="7"/>
        <v>0</v>
      </c>
      <c r="Q24" s="121">
        <f t="shared" si="7"/>
        <v>0</v>
      </c>
      <c r="R24" s="121">
        <f t="shared" si="7"/>
        <v>0</v>
      </c>
      <c r="S24" s="121">
        <f t="shared" si="7"/>
        <v>0</v>
      </c>
      <c r="T24" s="121">
        <f t="shared" si="7"/>
        <v>0</v>
      </c>
      <c r="U24" s="122">
        <f t="shared" si="7"/>
        <v>0</v>
      </c>
      <c r="V24" s="410"/>
      <c r="W24" s="98"/>
      <c r="X24" s="98"/>
      <c r="Y24" s="98"/>
      <c r="Z24" s="98"/>
      <c r="AA24" s="418"/>
      <c r="AB24" s="129"/>
      <c r="AC24" s="96"/>
      <c r="AD24" s="98"/>
      <c r="AE24" s="98"/>
      <c r="AF24" s="98"/>
      <c r="AG24" s="131"/>
      <c r="AH24" s="96"/>
      <c r="AI24" s="98"/>
      <c r="AJ24" s="98"/>
      <c r="AK24" s="98"/>
      <c r="AL24" s="131"/>
      <c r="AM24" s="96"/>
      <c r="AN24" s="98"/>
      <c r="AO24" s="98"/>
      <c r="AP24" s="98"/>
      <c r="AQ24" s="131"/>
      <c r="AR24" s="96"/>
      <c r="AS24" s="98"/>
      <c r="AT24" s="98"/>
      <c r="AU24" s="98"/>
      <c r="AV24" s="131"/>
      <c r="AW24" s="96"/>
      <c r="AX24" s="98"/>
      <c r="AY24" s="98"/>
      <c r="AZ24" s="98"/>
      <c r="BA24" s="131"/>
      <c r="BB24" s="96"/>
      <c r="BC24" s="98"/>
      <c r="BD24" s="98"/>
      <c r="BE24" s="98"/>
      <c r="BF24" s="131"/>
      <c r="BG24" s="96"/>
      <c r="BH24" s="98"/>
      <c r="BI24" s="98"/>
      <c r="BJ24" s="98"/>
      <c r="BK24" s="131"/>
      <c r="BQ24" s="155"/>
      <c r="BR24" s="155"/>
      <c r="BS24" s="155"/>
    </row>
    <row r="25" spans="1:71" ht="12.75">
      <c r="A25" s="99" t="str">
        <f>'Дисциплины+ЗЕ'!A8</f>
        <v>1Б</v>
      </c>
      <c r="B25" s="100">
        <f>'Дисциплины+ЗЕ'!B8</f>
        <v>1</v>
      </c>
      <c r="C25" s="101">
        <f>'Дисциплины+ЗЕ'!C8</f>
        <v>0</v>
      </c>
      <c r="D25" s="137">
        <v>0</v>
      </c>
      <c r="E25" s="114">
        <f>'Дисциплины+ЗЕ'!D8</f>
        <v>0</v>
      </c>
      <c r="F25" s="569">
        <f aca="true" t="shared" si="8" ref="F25:F34">SUM(G25:M25)</f>
        <v>0</v>
      </c>
      <c r="G25" s="17"/>
      <c r="H25" s="15"/>
      <c r="I25" s="15"/>
      <c r="J25" s="15"/>
      <c r="K25" s="15"/>
      <c r="L25" s="15"/>
      <c r="M25" s="15"/>
      <c r="N25" s="572">
        <f aca="true" t="shared" si="9" ref="N25:N34">36*E25</f>
        <v>0</v>
      </c>
      <c r="O25" s="149">
        <f>SUM(Q25:U25)</f>
        <v>0</v>
      </c>
      <c r="P25" s="123">
        <f>SUM(Q25:T25)</f>
        <v>0</v>
      </c>
      <c r="Q25" s="123">
        <f>AC25+AH25+AM25+AR25+AW25+BB25+BG25</f>
        <v>0</v>
      </c>
      <c r="R25" s="123">
        <f>AD25+AI25+AN25+AS25+AX25+BC25+BH25</f>
        <v>0</v>
      </c>
      <c r="S25" s="123">
        <f>AE25+AJ25+AO25+AT25+AY25+BD25+BI25</f>
        <v>0</v>
      </c>
      <c r="T25" s="123">
        <f>AF25+AK25+AP25+AU25+AZ25+BE25+BJ25</f>
        <v>0</v>
      </c>
      <c r="U25" s="124">
        <f>AG25+AL25+AQ25+AV25+BA25+BF25+BK25+LEN(SUBSTITUTE(SUBSTITUTE(SUBSTITUTE(SUBSTITUTE(SUBSTITUTE(V25,"0",""),".","")," ",""),",",""),";",""))*36</f>
        <v>0</v>
      </c>
      <c r="W25" s="22"/>
      <c r="X25" s="565"/>
      <c r="Y25" s="138"/>
      <c r="Z25" s="22"/>
      <c r="AA25" s="22">
        <f aca="true" t="shared" si="10" ref="AA25:AA34">IF(AND(Y25=0,Z25=0,E25&lt;&gt;0),"КРЗ","")</f>
      </c>
      <c r="AB25" s="27"/>
      <c r="AC25" s="139"/>
      <c r="AD25" s="140"/>
      <c r="AE25" s="22"/>
      <c r="AF25" s="22"/>
      <c r="AG25" s="128">
        <f aca="true" t="shared" si="11" ref="AG25:AG34">IF(SUM(AC25:AF25)&gt;0,(G25*36-(SUM(AC25:AF25)+(COUNTIF($BN25,"*1*")*36))),0)</f>
        <v>0</v>
      </c>
      <c r="AH25" s="412"/>
      <c r="AI25" s="140"/>
      <c r="AJ25" s="22"/>
      <c r="AK25" s="22"/>
      <c r="AL25" s="128">
        <f aca="true" t="shared" si="12" ref="AL25:AL34">IF(SUM(AH25:AK25)&gt;0,(H25*36-(SUM(AH25:AK25)+(COUNTIF($BN25,"*2*")*36))),0)</f>
        <v>0</v>
      </c>
      <c r="AM25" s="139"/>
      <c r="AN25" s="47"/>
      <c r="AO25" s="22"/>
      <c r="AP25" s="22"/>
      <c r="AQ25" s="128">
        <f aca="true" t="shared" si="13" ref="AQ25:AQ34">IF(SUM(AM25:AP25)&gt;0,(I25*36-(SUM(AM25:AP25)+(COUNTIF($BN25,"*3*")*36))),0)</f>
        <v>0</v>
      </c>
      <c r="AR25" s="412"/>
      <c r="AS25" s="22"/>
      <c r="AT25" s="22"/>
      <c r="AU25" s="22"/>
      <c r="AV25" s="128">
        <f aca="true" t="shared" si="14" ref="AV25:AV34">IF(SUM(AR25:AU25)&gt;0,(J25*36-(SUM(AR25:AU25)+(COUNTIF($BN25,"*4*")*36))),0)</f>
        <v>0</v>
      </c>
      <c r="AW25" s="412"/>
      <c r="AX25" s="22"/>
      <c r="AY25" s="22"/>
      <c r="AZ25" s="22"/>
      <c r="BA25" s="128">
        <f aca="true" t="shared" si="15" ref="BA25:BA34">IF(SUM(AW25:AZ25)&gt;0,(K25*36-(SUM(AW25:AZ25)+(COUNTIF($BN25,"*5*")*36))),0)</f>
        <v>0</v>
      </c>
      <c r="BB25" s="412"/>
      <c r="BC25" s="22"/>
      <c r="BD25" s="22"/>
      <c r="BE25" s="22"/>
      <c r="BF25" s="128">
        <f aca="true" t="shared" si="16" ref="BF25:BF34">IF(SUM(BB25:BE25)&gt;0,(L25*36-(SUM(BB25:BE25)+(COUNTIF($BN25,"*6*")*36))),0)</f>
        <v>0</v>
      </c>
      <c r="BG25" s="412"/>
      <c r="BH25" s="22"/>
      <c r="BI25" s="22"/>
      <c r="BJ25" s="22"/>
      <c r="BK25" s="128">
        <f aca="true" t="shared" si="17" ref="BK25:BK34">IF(SUM(BG25:BJ25)&gt;0,(M25*36-(SUM(BG25:BJ25)+(COUNTIF($BN25,"*7*")*36))),0)</f>
        <v>0</v>
      </c>
      <c r="BM25" s="52"/>
      <c r="BN25" s="155">
        <f>TEXT(V25,";")</f>
      </c>
      <c r="BO25" s="155">
        <f>TEXT(W25,";")</f>
      </c>
      <c r="BP25" s="155">
        <f>TEXT(X25,";")</f>
      </c>
      <c r="BQ25" s="155">
        <f>TEXT(Y25,";")</f>
      </c>
      <c r="BR25" s="155">
        <f>TEXT(Z25,";")</f>
      </c>
      <c r="BS25" s="155">
        <f>TEXT(AB25,";")</f>
      </c>
    </row>
    <row r="26" spans="1:71" ht="12.75">
      <c r="A26" s="99" t="str">
        <f>'Дисциплины+ЗЕ'!A9</f>
        <v>1Б</v>
      </c>
      <c r="B26" s="100">
        <f>'Дисциплины+ЗЕ'!B9</f>
        <v>2</v>
      </c>
      <c r="C26" s="101">
        <f>'Дисциплины+ЗЕ'!C9</f>
        <v>0</v>
      </c>
      <c r="D26" s="137">
        <v>0</v>
      </c>
      <c r="E26" s="114">
        <f>'Дисциплины+ЗЕ'!D9</f>
        <v>0</v>
      </c>
      <c r="F26" s="569">
        <f t="shared" si="8"/>
        <v>0</v>
      </c>
      <c r="G26" s="17"/>
      <c r="H26" s="15"/>
      <c r="I26" s="15"/>
      <c r="J26" s="15"/>
      <c r="K26" s="15"/>
      <c r="L26" s="15"/>
      <c r="M26" s="15"/>
      <c r="N26" s="572">
        <f t="shared" si="9"/>
        <v>0</v>
      </c>
      <c r="O26" s="149">
        <f aca="true" t="shared" si="18" ref="O26:O34">SUM(Q26:U26)</f>
        <v>0</v>
      </c>
      <c r="P26" s="123">
        <f aca="true" t="shared" si="19" ref="P26:P34">SUM(Q26:T26)</f>
        <v>0</v>
      </c>
      <c r="Q26" s="123">
        <f aca="true" t="shared" si="20" ref="Q26:Q34">AC26+AH26+AM26+AR26+AW26+BB26+BG26</f>
        <v>0</v>
      </c>
      <c r="R26" s="123">
        <f aca="true" t="shared" si="21" ref="R26:R34">AD26+AI26+AN26+AS26+AX26+BC26+BH26</f>
        <v>0</v>
      </c>
      <c r="S26" s="123">
        <f aca="true" t="shared" si="22" ref="S26:S34">AE26+AJ26+AO26+AT26+AY26+BD26+BI26</f>
        <v>0</v>
      </c>
      <c r="T26" s="123">
        <f aca="true" t="shared" si="23" ref="T26:T34">AF26+AK26+AP26+AU26+AZ26+BE26+BJ26</f>
        <v>0</v>
      </c>
      <c r="U26" s="124">
        <f aca="true" t="shared" si="24" ref="U26:U34">AG26+AL26+AQ26+AV26+BA26+BF26+BK26+LEN(SUBSTITUTE(SUBSTITUTE(SUBSTITUTE(SUBSTITUTE(SUBSTITUTE(V26,"0",""),".","")," ",""),",",""),";",""))*36</f>
        <v>0</v>
      </c>
      <c r="V26" s="564"/>
      <c r="W26" s="22"/>
      <c r="X26" s="22"/>
      <c r="Y26" s="22"/>
      <c r="Z26" s="22"/>
      <c r="AA26" s="22">
        <f t="shared" si="10"/>
      </c>
      <c r="AB26" s="27"/>
      <c r="AC26" s="614"/>
      <c r="AD26" s="140"/>
      <c r="AE26" s="22"/>
      <c r="AF26" s="22"/>
      <c r="AG26" s="128">
        <f t="shared" si="11"/>
        <v>0</v>
      </c>
      <c r="AH26" s="412"/>
      <c r="AI26" s="22"/>
      <c r="AJ26" s="22"/>
      <c r="AK26" s="22"/>
      <c r="AL26" s="128">
        <f t="shared" si="12"/>
        <v>0</v>
      </c>
      <c r="AM26" s="139"/>
      <c r="AN26" s="47"/>
      <c r="AO26" s="22"/>
      <c r="AP26" s="22"/>
      <c r="AQ26" s="128">
        <f t="shared" si="13"/>
        <v>0</v>
      </c>
      <c r="AR26" s="412"/>
      <c r="AS26" s="22"/>
      <c r="AT26" s="22"/>
      <c r="AU26" s="22"/>
      <c r="AV26" s="128">
        <f t="shared" si="14"/>
        <v>0</v>
      </c>
      <c r="AW26" s="412"/>
      <c r="AX26" s="22"/>
      <c r="AY26" s="22"/>
      <c r="AZ26" s="22"/>
      <c r="BA26" s="128">
        <f t="shared" si="15"/>
        <v>0</v>
      </c>
      <c r="BB26" s="412"/>
      <c r="BC26" s="22"/>
      <c r="BD26" s="22"/>
      <c r="BE26" s="22"/>
      <c r="BF26" s="128">
        <f t="shared" si="16"/>
        <v>0</v>
      </c>
      <c r="BG26" s="412"/>
      <c r="BH26" s="22"/>
      <c r="BI26" s="22"/>
      <c r="BJ26" s="22"/>
      <c r="BK26" s="128">
        <f t="shared" si="17"/>
        <v>0</v>
      </c>
      <c r="BM26" s="52"/>
      <c r="BN26" s="155" t="str">
        <f aca="true" t="shared" si="25" ref="BN26:BN93">TEXT(V26,"0,")</f>
        <v>0,</v>
      </c>
      <c r="BO26" s="155" t="str">
        <f aca="true" t="shared" si="26" ref="BO26:BO93">TEXT(W26,"0,")</f>
        <v>0,</v>
      </c>
      <c r="BP26" s="155" t="str">
        <f aca="true" t="shared" si="27" ref="BP26:BP93">TEXT(X26,"0,")</f>
        <v>0,</v>
      </c>
      <c r="BQ26" s="155" t="str">
        <f aca="true" t="shared" si="28" ref="BQ26:BQ93">TEXT(Y26,"0,")</f>
        <v>0,</v>
      </c>
      <c r="BR26" s="155" t="str">
        <f aca="true" t="shared" si="29" ref="BR26:BR93">TEXT(Z26,"0,")</f>
        <v>0,</v>
      </c>
      <c r="BS26" s="155" t="str">
        <f aca="true" t="shared" si="30" ref="BS26:BS93">TEXT(AB26,"0,")</f>
        <v>0,</v>
      </c>
    </row>
    <row r="27" spans="1:71" ht="12.75">
      <c r="A27" s="99" t="str">
        <f>'Дисциплины+ЗЕ'!A10</f>
        <v>1Б</v>
      </c>
      <c r="B27" s="100">
        <f>'Дисциплины+ЗЕ'!B10</f>
        <v>3</v>
      </c>
      <c r="C27" s="101">
        <f>'Дисциплины+ЗЕ'!C10</f>
        <v>0</v>
      </c>
      <c r="D27" s="137">
        <v>0</v>
      </c>
      <c r="E27" s="114">
        <f>'Дисциплины+ЗЕ'!D10</f>
        <v>0</v>
      </c>
      <c r="F27" s="569">
        <f t="shared" si="8"/>
        <v>0</v>
      </c>
      <c r="G27" s="17"/>
      <c r="H27" s="15"/>
      <c r="I27" s="15"/>
      <c r="J27" s="15"/>
      <c r="K27" s="15"/>
      <c r="L27" s="15"/>
      <c r="M27" s="15"/>
      <c r="N27" s="572">
        <f t="shared" si="9"/>
        <v>0</v>
      </c>
      <c r="O27" s="149">
        <f t="shared" si="18"/>
        <v>0</v>
      </c>
      <c r="P27" s="123">
        <f t="shared" si="19"/>
        <v>0</v>
      </c>
      <c r="Q27" s="123">
        <f t="shared" si="20"/>
        <v>0</v>
      </c>
      <c r="R27" s="123">
        <f t="shared" si="21"/>
        <v>0</v>
      </c>
      <c r="S27" s="123">
        <f t="shared" si="22"/>
        <v>0</v>
      </c>
      <c r="T27" s="123">
        <f t="shared" si="23"/>
        <v>0</v>
      </c>
      <c r="U27" s="124">
        <f t="shared" si="24"/>
        <v>0</v>
      </c>
      <c r="V27" s="564"/>
      <c r="W27" s="140"/>
      <c r="X27" s="140"/>
      <c r="Y27" s="140"/>
      <c r="Z27" s="22"/>
      <c r="AA27" s="22">
        <f t="shared" si="10"/>
      </c>
      <c r="AB27" s="27"/>
      <c r="AC27" s="412"/>
      <c r="AD27" s="22"/>
      <c r="AE27" s="22"/>
      <c r="AF27" s="22"/>
      <c r="AG27" s="128">
        <f t="shared" si="11"/>
        <v>0</v>
      </c>
      <c r="AH27" s="412"/>
      <c r="AI27" s="22"/>
      <c r="AJ27" s="22"/>
      <c r="AK27" s="22"/>
      <c r="AL27" s="128">
        <f t="shared" si="12"/>
        <v>0</v>
      </c>
      <c r="AM27" s="139"/>
      <c r="AN27" s="47"/>
      <c r="AO27" s="22"/>
      <c r="AP27" s="22"/>
      <c r="AQ27" s="128">
        <f t="shared" si="13"/>
        <v>0</v>
      </c>
      <c r="AR27" s="416"/>
      <c r="AS27" s="22"/>
      <c r="AT27" s="22"/>
      <c r="AU27" s="22"/>
      <c r="AV27" s="128">
        <f t="shared" si="14"/>
        <v>0</v>
      </c>
      <c r="AW27" s="412"/>
      <c r="AX27" s="22"/>
      <c r="AY27" s="22"/>
      <c r="AZ27" s="22"/>
      <c r="BA27" s="128">
        <f t="shared" si="15"/>
        <v>0</v>
      </c>
      <c r="BB27" s="412"/>
      <c r="BC27" s="22"/>
      <c r="BD27" s="22"/>
      <c r="BE27" s="22"/>
      <c r="BF27" s="128">
        <f t="shared" si="16"/>
        <v>0</v>
      </c>
      <c r="BG27" s="412"/>
      <c r="BH27" s="22"/>
      <c r="BI27" s="22"/>
      <c r="BJ27" s="22"/>
      <c r="BK27" s="128">
        <f t="shared" si="17"/>
        <v>0</v>
      </c>
      <c r="BM27" s="52"/>
      <c r="BN27" s="155" t="str">
        <f t="shared" si="25"/>
        <v>0,</v>
      </c>
      <c r="BO27" s="155" t="str">
        <f t="shared" si="26"/>
        <v>0,</v>
      </c>
      <c r="BP27" s="155" t="str">
        <f t="shared" si="27"/>
        <v>0,</v>
      </c>
      <c r="BQ27" s="155" t="str">
        <f t="shared" si="28"/>
        <v>0,</v>
      </c>
      <c r="BR27" s="155" t="str">
        <f t="shared" si="29"/>
        <v>0,</v>
      </c>
      <c r="BS27" s="155" t="str">
        <f t="shared" si="30"/>
        <v>0,</v>
      </c>
    </row>
    <row r="28" spans="1:72" s="7" customFormat="1" ht="12.75">
      <c r="A28" s="99" t="str">
        <f>'Дисциплины+ЗЕ'!A11</f>
        <v>1Б</v>
      </c>
      <c r="B28" s="100">
        <f>'Дисциплины+ЗЕ'!B11</f>
        <v>4</v>
      </c>
      <c r="C28" s="102">
        <f>'Дисциплины+ЗЕ'!C11</f>
        <v>0</v>
      </c>
      <c r="D28" s="137">
        <v>0</v>
      </c>
      <c r="E28" s="114">
        <f>'Дисциплины+ЗЕ'!D11</f>
        <v>0</v>
      </c>
      <c r="F28" s="569">
        <f t="shared" si="8"/>
        <v>0</v>
      </c>
      <c r="G28" s="17"/>
      <c r="H28" s="15"/>
      <c r="I28" s="15"/>
      <c r="J28" s="15"/>
      <c r="K28" s="15"/>
      <c r="L28" s="15"/>
      <c r="M28" s="15"/>
      <c r="N28" s="572">
        <f t="shared" si="9"/>
        <v>0</v>
      </c>
      <c r="O28" s="149">
        <f t="shared" si="18"/>
        <v>0</v>
      </c>
      <c r="P28" s="123">
        <f t="shared" si="19"/>
        <v>0</v>
      </c>
      <c r="Q28" s="123">
        <f t="shared" si="20"/>
        <v>0</v>
      </c>
      <c r="R28" s="123">
        <f t="shared" si="21"/>
        <v>0</v>
      </c>
      <c r="S28" s="123">
        <f t="shared" si="22"/>
        <v>0</v>
      </c>
      <c r="T28" s="123">
        <f t="shared" si="23"/>
        <v>0</v>
      </c>
      <c r="U28" s="124">
        <f t="shared" si="24"/>
        <v>0</v>
      </c>
      <c r="V28" s="564"/>
      <c r="W28" s="22"/>
      <c r="X28" s="22"/>
      <c r="Y28" s="22"/>
      <c r="Z28" s="22"/>
      <c r="AA28" s="22">
        <f t="shared" si="10"/>
      </c>
      <c r="AB28" s="27"/>
      <c r="AC28" s="412"/>
      <c r="AD28" s="22"/>
      <c r="AE28" s="22"/>
      <c r="AF28" s="22"/>
      <c r="AG28" s="128">
        <f t="shared" si="11"/>
        <v>0</v>
      </c>
      <c r="AH28" s="412"/>
      <c r="AI28" s="22"/>
      <c r="AJ28" s="22"/>
      <c r="AK28" s="22"/>
      <c r="AL28" s="128">
        <f t="shared" si="12"/>
        <v>0</v>
      </c>
      <c r="AM28" s="416"/>
      <c r="AN28" s="22"/>
      <c r="AO28" s="22"/>
      <c r="AP28" s="22"/>
      <c r="AQ28" s="128">
        <f t="shared" si="13"/>
        <v>0</v>
      </c>
      <c r="AR28" s="412"/>
      <c r="AS28" s="22"/>
      <c r="AT28" s="22"/>
      <c r="AU28" s="22"/>
      <c r="AV28" s="128">
        <f t="shared" si="14"/>
        <v>0</v>
      </c>
      <c r="AW28" s="412"/>
      <c r="AX28" s="22"/>
      <c r="AY28" s="22"/>
      <c r="AZ28" s="22"/>
      <c r="BA28" s="128">
        <f t="shared" si="15"/>
        <v>0</v>
      </c>
      <c r="BB28" s="412"/>
      <c r="BC28" s="22"/>
      <c r="BD28" s="22"/>
      <c r="BE28" s="22"/>
      <c r="BF28" s="128">
        <f t="shared" si="16"/>
        <v>0</v>
      </c>
      <c r="BG28" s="412"/>
      <c r="BH28" s="22"/>
      <c r="BI28" s="22"/>
      <c r="BJ28" s="22"/>
      <c r="BK28" s="128">
        <f t="shared" si="17"/>
        <v>0</v>
      </c>
      <c r="BL28" s="135"/>
      <c r="BM28" s="52"/>
      <c r="BN28" s="155" t="str">
        <f t="shared" si="25"/>
        <v>0,</v>
      </c>
      <c r="BO28" s="155" t="str">
        <f t="shared" si="26"/>
        <v>0,</v>
      </c>
      <c r="BP28" s="155" t="str">
        <f t="shared" si="27"/>
        <v>0,</v>
      </c>
      <c r="BQ28" s="155" t="str">
        <f t="shared" si="28"/>
        <v>0,</v>
      </c>
      <c r="BR28" s="155" t="str">
        <f t="shared" si="29"/>
        <v>0,</v>
      </c>
      <c r="BS28" s="155" t="str">
        <f t="shared" si="30"/>
        <v>0,</v>
      </c>
      <c r="BT28" s="37"/>
    </row>
    <row r="29" spans="1:72" s="7" customFormat="1" ht="12.75">
      <c r="A29" s="99" t="str">
        <f>'Дисциплины+ЗЕ'!A12</f>
        <v>1Б</v>
      </c>
      <c r="B29" s="100">
        <f>'Дисциплины+ЗЕ'!B12</f>
        <v>5</v>
      </c>
      <c r="C29" s="102">
        <f>'Дисциплины+ЗЕ'!C12</f>
        <v>0</v>
      </c>
      <c r="D29" s="137">
        <v>0</v>
      </c>
      <c r="E29" s="114">
        <f>'Дисциплины+ЗЕ'!D12</f>
        <v>0</v>
      </c>
      <c r="F29" s="569">
        <f t="shared" si="8"/>
        <v>0</v>
      </c>
      <c r="G29" s="17"/>
      <c r="H29" s="15"/>
      <c r="I29" s="15"/>
      <c r="J29" s="15"/>
      <c r="K29" s="15"/>
      <c r="L29" s="15"/>
      <c r="M29" s="15"/>
      <c r="N29" s="572">
        <f t="shared" si="9"/>
        <v>0</v>
      </c>
      <c r="O29" s="149">
        <f t="shared" si="18"/>
        <v>0</v>
      </c>
      <c r="P29" s="123">
        <f t="shared" si="19"/>
        <v>0</v>
      </c>
      <c r="Q29" s="123">
        <f t="shared" si="20"/>
        <v>0</v>
      </c>
      <c r="R29" s="123">
        <f t="shared" si="21"/>
        <v>0</v>
      </c>
      <c r="S29" s="123">
        <f t="shared" si="22"/>
        <v>0</v>
      </c>
      <c r="T29" s="123">
        <f t="shared" si="23"/>
        <v>0</v>
      </c>
      <c r="U29" s="124">
        <f t="shared" si="24"/>
        <v>0</v>
      </c>
      <c r="V29" s="412"/>
      <c r="W29" s="22"/>
      <c r="X29" s="147"/>
      <c r="Y29" s="22"/>
      <c r="Z29" s="22"/>
      <c r="AA29" s="22">
        <f t="shared" si="10"/>
      </c>
      <c r="AB29" s="27"/>
      <c r="AC29" s="412"/>
      <c r="AD29" s="22"/>
      <c r="AE29" s="22"/>
      <c r="AF29" s="22"/>
      <c r="AG29" s="128">
        <f t="shared" si="11"/>
        <v>0</v>
      </c>
      <c r="AH29" s="412"/>
      <c r="AI29" s="22"/>
      <c r="AJ29" s="22"/>
      <c r="AK29" s="22"/>
      <c r="AL29" s="128">
        <f t="shared" si="12"/>
        <v>0</v>
      </c>
      <c r="AM29" s="412"/>
      <c r="AN29" s="22"/>
      <c r="AO29" s="22"/>
      <c r="AP29" s="22"/>
      <c r="AQ29" s="128">
        <f t="shared" si="13"/>
        <v>0</v>
      </c>
      <c r="AR29" s="412"/>
      <c r="AS29" s="22"/>
      <c r="AT29" s="22"/>
      <c r="AU29" s="22"/>
      <c r="AV29" s="128">
        <f t="shared" si="14"/>
        <v>0</v>
      </c>
      <c r="AW29" s="412"/>
      <c r="AX29" s="22"/>
      <c r="AY29" s="22"/>
      <c r="AZ29" s="22"/>
      <c r="BA29" s="128">
        <f t="shared" si="15"/>
        <v>0</v>
      </c>
      <c r="BB29" s="412"/>
      <c r="BC29" s="22"/>
      <c r="BD29" s="22"/>
      <c r="BE29" s="22"/>
      <c r="BF29" s="128">
        <f t="shared" si="16"/>
        <v>0</v>
      </c>
      <c r="BG29" s="412"/>
      <c r="BH29" s="22"/>
      <c r="BI29" s="22"/>
      <c r="BJ29" s="22"/>
      <c r="BK29" s="128">
        <f t="shared" si="17"/>
        <v>0</v>
      </c>
      <c r="BL29" s="135"/>
      <c r="BM29" s="52"/>
      <c r="BN29" s="155" t="str">
        <f t="shared" si="25"/>
        <v>0,</v>
      </c>
      <c r="BO29" s="155" t="str">
        <f t="shared" si="26"/>
        <v>0,</v>
      </c>
      <c r="BP29" s="155" t="str">
        <f t="shared" si="27"/>
        <v>0,</v>
      </c>
      <c r="BQ29" s="155" t="str">
        <f t="shared" si="28"/>
        <v>0,</v>
      </c>
      <c r="BR29" s="155" t="str">
        <f t="shared" si="29"/>
        <v>0,</v>
      </c>
      <c r="BS29" s="155" t="str">
        <f t="shared" si="30"/>
        <v>0,</v>
      </c>
      <c r="BT29" s="37"/>
    </row>
    <row r="30" spans="1:72" s="7" customFormat="1" ht="12.75">
      <c r="A30" s="99" t="str">
        <f>'Дисциплины+ЗЕ'!A13</f>
        <v>1Б</v>
      </c>
      <c r="B30" s="100">
        <f>'Дисциплины+ЗЕ'!B13</f>
        <v>6</v>
      </c>
      <c r="C30" s="101">
        <f>'Дисциплины+ЗЕ'!C13</f>
        <v>0</v>
      </c>
      <c r="D30" s="137">
        <v>0</v>
      </c>
      <c r="E30" s="114">
        <f>'Дисциплины+ЗЕ'!D13</f>
        <v>0</v>
      </c>
      <c r="F30" s="569">
        <f t="shared" si="8"/>
        <v>0</v>
      </c>
      <c r="G30" s="17"/>
      <c r="H30" s="15"/>
      <c r="I30" s="15"/>
      <c r="J30" s="15"/>
      <c r="K30" s="15"/>
      <c r="L30" s="15"/>
      <c r="M30" s="15"/>
      <c r="N30" s="572">
        <f>36*E30</f>
        <v>0</v>
      </c>
      <c r="O30" s="149">
        <f t="shared" si="18"/>
        <v>0</v>
      </c>
      <c r="P30" s="123">
        <f t="shared" si="19"/>
        <v>0</v>
      </c>
      <c r="Q30" s="123">
        <f t="shared" si="20"/>
        <v>0</v>
      </c>
      <c r="R30" s="123">
        <f t="shared" si="21"/>
        <v>0</v>
      </c>
      <c r="S30" s="123">
        <f t="shared" si="22"/>
        <v>0</v>
      </c>
      <c r="T30" s="123">
        <f t="shared" si="23"/>
        <v>0</v>
      </c>
      <c r="U30" s="124">
        <f t="shared" si="24"/>
        <v>0</v>
      </c>
      <c r="V30" s="412"/>
      <c r="W30" s="22"/>
      <c r="X30" s="147"/>
      <c r="Y30" s="22"/>
      <c r="Z30" s="22"/>
      <c r="AA30" s="22">
        <f t="shared" si="10"/>
      </c>
      <c r="AB30" s="27"/>
      <c r="AC30" s="412"/>
      <c r="AD30" s="22"/>
      <c r="AE30" s="22"/>
      <c r="AF30" s="22"/>
      <c r="AG30" s="128">
        <f t="shared" si="11"/>
        <v>0</v>
      </c>
      <c r="AH30" s="412"/>
      <c r="AI30" s="22"/>
      <c r="AJ30" s="22"/>
      <c r="AK30" s="22"/>
      <c r="AL30" s="128">
        <f t="shared" si="12"/>
        <v>0</v>
      </c>
      <c r="AM30" s="412"/>
      <c r="AN30" s="22"/>
      <c r="AO30" s="22"/>
      <c r="AP30" s="22"/>
      <c r="AQ30" s="128">
        <f t="shared" si="13"/>
        <v>0</v>
      </c>
      <c r="AR30" s="412"/>
      <c r="AS30" s="22"/>
      <c r="AT30" s="22"/>
      <c r="AU30" s="22"/>
      <c r="AV30" s="128">
        <f t="shared" si="14"/>
        <v>0</v>
      </c>
      <c r="AW30" s="412"/>
      <c r="AX30" s="22"/>
      <c r="AY30" s="22"/>
      <c r="AZ30" s="22"/>
      <c r="BA30" s="128">
        <f t="shared" si="15"/>
        <v>0</v>
      </c>
      <c r="BB30" s="412"/>
      <c r="BC30" s="22"/>
      <c r="BD30" s="22"/>
      <c r="BE30" s="22"/>
      <c r="BF30" s="128">
        <f t="shared" si="16"/>
        <v>0</v>
      </c>
      <c r="BG30" s="412"/>
      <c r="BH30" s="22"/>
      <c r="BI30" s="22"/>
      <c r="BJ30" s="22"/>
      <c r="BK30" s="128">
        <f t="shared" si="17"/>
        <v>0</v>
      </c>
      <c r="BL30" s="135"/>
      <c r="BM30" s="52"/>
      <c r="BN30" s="155" t="str">
        <f t="shared" si="25"/>
        <v>0,</v>
      </c>
      <c r="BO30" s="155" t="str">
        <f t="shared" si="26"/>
        <v>0,</v>
      </c>
      <c r="BP30" s="155" t="str">
        <f t="shared" si="27"/>
        <v>0,</v>
      </c>
      <c r="BQ30" s="155" t="str">
        <f t="shared" si="28"/>
        <v>0,</v>
      </c>
      <c r="BR30" s="155" t="str">
        <f t="shared" si="29"/>
        <v>0,</v>
      </c>
      <c r="BS30" s="155" t="str">
        <f t="shared" si="30"/>
        <v>0,</v>
      </c>
      <c r="BT30" s="37"/>
    </row>
    <row r="31" spans="1:72" s="7" customFormat="1" ht="12.75">
      <c r="A31" s="99" t="str">
        <f>'Дисциплины+ЗЕ'!A14</f>
        <v>1Б</v>
      </c>
      <c r="B31" s="100">
        <f>'Дисциплины+ЗЕ'!B14</f>
        <v>7</v>
      </c>
      <c r="C31" s="101">
        <f>'Дисциплины+ЗЕ'!C14</f>
        <v>0</v>
      </c>
      <c r="D31" s="137">
        <v>0</v>
      </c>
      <c r="E31" s="114">
        <f>'Дисциплины+ЗЕ'!D14</f>
        <v>0</v>
      </c>
      <c r="F31" s="569">
        <f t="shared" si="8"/>
        <v>0</v>
      </c>
      <c r="G31" s="17"/>
      <c r="H31" s="15"/>
      <c r="I31" s="15"/>
      <c r="J31" s="15"/>
      <c r="K31" s="15"/>
      <c r="L31" s="15"/>
      <c r="M31" s="15"/>
      <c r="N31" s="572">
        <f t="shared" si="9"/>
        <v>0</v>
      </c>
      <c r="O31" s="149">
        <f t="shared" si="18"/>
        <v>0</v>
      </c>
      <c r="P31" s="123">
        <f t="shared" si="19"/>
        <v>0</v>
      </c>
      <c r="Q31" s="123">
        <f t="shared" si="20"/>
        <v>0</v>
      </c>
      <c r="R31" s="123">
        <f t="shared" si="21"/>
        <v>0</v>
      </c>
      <c r="S31" s="123">
        <f t="shared" si="22"/>
        <v>0</v>
      </c>
      <c r="T31" s="123">
        <f t="shared" si="23"/>
        <v>0</v>
      </c>
      <c r="U31" s="124">
        <f t="shared" si="24"/>
        <v>0</v>
      </c>
      <c r="V31" s="412"/>
      <c r="W31" s="22"/>
      <c r="X31" s="147"/>
      <c r="Y31" s="22"/>
      <c r="Z31" s="22"/>
      <c r="AA31" s="22">
        <f t="shared" si="10"/>
      </c>
      <c r="AB31" s="27"/>
      <c r="AC31" s="412"/>
      <c r="AD31" s="22"/>
      <c r="AE31" s="22"/>
      <c r="AF31" s="22"/>
      <c r="AG31" s="128">
        <f t="shared" si="11"/>
        <v>0</v>
      </c>
      <c r="AH31" s="412"/>
      <c r="AI31" s="22"/>
      <c r="AJ31" s="22"/>
      <c r="AK31" s="22"/>
      <c r="AL31" s="128">
        <f t="shared" si="12"/>
        <v>0</v>
      </c>
      <c r="AM31" s="412"/>
      <c r="AN31" s="22"/>
      <c r="AO31" s="22"/>
      <c r="AP31" s="22"/>
      <c r="AQ31" s="128">
        <f t="shared" si="13"/>
        <v>0</v>
      </c>
      <c r="AR31" s="412"/>
      <c r="AS31" s="22"/>
      <c r="AT31" s="22"/>
      <c r="AU31" s="22"/>
      <c r="AV31" s="128">
        <f t="shared" si="14"/>
        <v>0</v>
      </c>
      <c r="AW31" s="412"/>
      <c r="AX31" s="22"/>
      <c r="AY31" s="22"/>
      <c r="AZ31" s="22"/>
      <c r="BA31" s="128">
        <f t="shared" si="15"/>
        <v>0</v>
      </c>
      <c r="BB31" s="412"/>
      <c r="BC31" s="22"/>
      <c r="BD31" s="22"/>
      <c r="BE31" s="22"/>
      <c r="BF31" s="128">
        <f t="shared" si="16"/>
        <v>0</v>
      </c>
      <c r="BG31" s="412"/>
      <c r="BH31" s="22"/>
      <c r="BI31" s="22"/>
      <c r="BJ31" s="22"/>
      <c r="BK31" s="128">
        <f t="shared" si="17"/>
        <v>0</v>
      </c>
      <c r="BL31" s="135"/>
      <c r="BM31" s="52"/>
      <c r="BN31" s="155" t="str">
        <f t="shared" si="25"/>
        <v>0,</v>
      </c>
      <c r="BO31" s="155" t="str">
        <f t="shared" si="26"/>
        <v>0,</v>
      </c>
      <c r="BP31" s="155" t="str">
        <f t="shared" si="27"/>
        <v>0,</v>
      </c>
      <c r="BQ31" s="155" t="str">
        <f t="shared" si="28"/>
        <v>0,</v>
      </c>
      <c r="BR31" s="155" t="str">
        <f t="shared" si="29"/>
        <v>0,</v>
      </c>
      <c r="BS31" s="155" t="str">
        <f t="shared" si="30"/>
        <v>0,</v>
      </c>
      <c r="BT31" s="37"/>
    </row>
    <row r="32" spans="1:72" s="7" customFormat="1" ht="12.75">
      <c r="A32" s="99" t="str">
        <f>'Дисциплины+ЗЕ'!A15</f>
        <v>1Б</v>
      </c>
      <c r="B32" s="100">
        <f>'Дисциплины+ЗЕ'!B15</f>
        <v>8</v>
      </c>
      <c r="C32" s="101">
        <f>'Дисциплины+ЗЕ'!C15</f>
        <v>0</v>
      </c>
      <c r="D32" s="137">
        <v>0</v>
      </c>
      <c r="E32" s="114">
        <f>'Дисциплины+ЗЕ'!D15</f>
        <v>0</v>
      </c>
      <c r="F32" s="569">
        <f t="shared" si="8"/>
        <v>0</v>
      </c>
      <c r="G32" s="17"/>
      <c r="H32" s="15"/>
      <c r="I32" s="15"/>
      <c r="J32" s="15"/>
      <c r="K32" s="15"/>
      <c r="L32" s="15"/>
      <c r="M32" s="15"/>
      <c r="N32" s="572">
        <f>36*E32</f>
        <v>0</v>
      </c>
      <c r="O32" s="149">
        <f t="shared" si="18"/>
        <v>0</v>
      </c>
      <c r="P32" s="123">
        <f t="shared" si="19"/>
        <v>0</v>
      </c>
      <c r="Q32" s="123">
        <f t="shared" si="20"/>
        <v>0</v>
      </c>
      <c r="R32" s="123">
        <f t="shared" si="21"/>
        <v>0</v>
      </c>
      <c r="S32" s="123">
        <f t="shared" si="22"/>
        <v>0</v>
      </c>
      <c r="T32" s="123">
        <f t="shared" si="23"/>
        <v>0</v>
      </c>
      <c r="U32" s="124">
        <f t="shared" si="24"/>
        <v>0</v>
      </c>
      <c r="V32" s="412"/>
      <c r="W32" s="22"/>
      <c r="X32" s="147"/>
      <c r="Y32" s="22"/>
      <c r="Z32" s="22"/>
      <c r="AA32" s="22">
        <f t="shared" si="10"/>
      </c>
      <c r="AB32" s="27"/>
      <c r="AC32" s="412"/>
      <c r="AD32" s="22"/>
      <c r="AE32" s="22"/>
      <c r="AF32" s="22"/>
      <c r="AG32" s="128">
        <f t="shared" si="11"/>
        <v>0</v>
      </c>
      <c r="AH32" s="412"/>
      <c r="AI32" s="22"/>
      <c r="AJ32" s="22"/>
      <c r="AK32" s="22"/>
      <c r="AL32" s="128">
        <f t="shared" si="12"/>
        <v>0</v>
      </c>
      <c r="AM32" s="412"/>
      <c r="AN32" s="22"/>
      <c r="AO32" s="22"/>
      <c r="AP32" s="22"/>
      <c r="AQ32" s="128">
        <f t="shared" si="13"/>
        <v>0</v>
      </c>
      <c r="AR32" s="412"/>
      <c r="AS32" s="22"/>
      <c r="AT32" s="22"/>
      <c r="AU32" s="22"/>
      <c r="AV32" s="128">
        <f t="shared" si="14"/>
        <v>0</v>
      </c>
      <c r="AW32" s="412"/>
      <c r="AX32" s="22"/>
      <c r="AY32" s="22"/>
      <c r="AZ32" s="22"/>
      <c r="BA32" s="128">
        <f t="shared" si="15"/>
        <v>0</v>
      </c>
      <c r="BB32" s="412"/>
      <c r="BC32" s="22"/>
      <c r="BD32" s="22"/>
      <c r="BE32" s="22"/>
      <c r="BF32" s="128">
        <f t="shared" si="16"/>
        <v>0</v>
      </c>
      <c r="BG32" s="412"/>
      <c r="BH32" s="22"/>
      <c r="BI32" s="22"/>
      <c r="BJ32" s="22"/>
      <c r="BK32" s="128">
        <f t="shared" si="17"/>
        <v>0</v>
      </c>
      <c r="BL32" s="135"/>
      <c r="BM32" s="52"/>
      <c r="BN32" s="155" t="str">
        <f t="shared" si="25"/>
        <v>0,</v>
      </c>
      <c r="BO32" s="155" t="str">
        <f t="shared" si="26"/>
        <v>0,</v>
      </c>
      <c r="BP32" s="155" t="str">
        <f t="shared" si="27"/>
        <v>0,</v>
      </c>
      <c r="BQ32" s="155" t="str">
        <f t="shared" si="28"/>
        <v>0,</v>
      </c>
      <c r="BR32" s="155" t="str">
        <f t="shared" si="29"/>
        <v>0,</v>
      </c>
      <c r="BS32" s="155" t="str">
        <f t="shared" si="30"/>
        <v>0,</v>
      </c>
      <c r="BT32" s="37"/>
    </row>
    <row r="33" spans="1:72" s="7" customFormat="1" ht="12.75">
      <c r="A33" s="99" t="str">
        <f>'Дисциплины+ЗЕ'!A16</f>
        <v>1Б</v>
      </c>
      <c r="B33" s="100">
        <f>'Дисциплины+ЗЕ'!B16</f>
        <v>9</v>
      </c>
      <c r="C33" s="101">
        <f>'Дисциплины+ЗЕ'!C16</f>
        <v>0</v>
      </c>
      <c r="D33" s="137">
        <v>0</v>
      </c>
      <c r="E33" s="114">
        <f>'Дисциплины+ЗЕ'!D16</f>
        <v>0</v>
      </c>
      <c r="F33" s="569">
        <f t="shared" si="8"/>
        <v>0</v>
      </c>
      <c r="G33" s="17"/>
      <c r="H33" s="15"/>
      <c r="I33" s="15"/>
      <c r="J33" s="15"/>
      <c r="K33" s="15"/>
      <c r="L33" s="15"/>
      <c r="M33" s="15"/>
      <c r="N33" s="572">
        <f t="shared" si="9"/>
        <v>0</v>
      </c>
      <c r="O33" s="149">
        <f t="shared" si="18"/>
        <v>0</v>
      </c>
      <c r="P33" s="123">
        <f t="shared" si="19"/>
        <v>0</v>
      </c>
      <c r="Q33" s="123">
        <f t="shared" si="20"/>
        <v>0</v>
      </c>
      <c r="R33" s="123">
        <f t="shared" si="21"/>
        <v>0</v>
      </c>
      <c r="S33" s="123">
        <f t="shared" si="22"/>
        <v>0</v>
      </c>
      <c r="T33" s="123">
        <f t="shared" si="23"/>
        <v>0</v>
      </c>
      <c r="U33" s="124">
        <f t="shared" si="24"/>
        <v>0</v>
      </c>
      <c r="V33" s="412"/>
      <c r="W33" s="22"/>
      <c r="X33" s="147"/>
      <c r="Y33" s="22"/>
      <c r="Z33" s="22"/>
      <c r="AA33" s="22">
        <f t="shared" si="10"/>
      </c>
      <c r="AB33" s="27"/>
      <c r="AC33" s="412"/>
      <c r="AD33" s="22"/>
      <c r="AE33" s="22"/>
      <c r="AF33" s="22"/>
      <c r="AG33" s="128">
        <f t="shared" si="11"/>
        <v>0</v>
      </c>
      <c r="AH33" s="412"/>
      <c r="AI33" s="22"/>
      <c r="AJ33" s="22"/>
      <c r="AK33" s="22"/>
      <c r="AL33" s="128">
        <f t="shared" si="12"/>
        <v>0</v>
      </c>
      <c r="AM33" s="412"/>
      <c r="AN33" s="22"/>
      <c r="AO33" s="22"/>
      <c r="AP33" s="22"/>
      <c r="AQ33" s="128">
        <f t="shared" si="13"/>
        <v>0</v>
      </c>
      <c r="AR33" s="412"/>
      <c r="AS33" s="22"/>
      <c r="AT33" s="22"/>
      <c r="AU33" s="22"/>
      <c r="AV33" s="128">
        <f t="shared" si="14"/>
        <v>0</v>
      </c>
      <c r="AW33" s="412"/>
      <c r="AX33" s="22"/>
      <c r="AY33" s="22"/>
      <c r="AZ33" s="22"/>
      <c r="BA33" s="128">
        <f t="shared" si="15"/>
        <v>0</v>
      </c>
      <c r="BB33" s="412"/>
      <c r="BC33" s="22"/>
      <c r="BD33" s="22"/>
      <c r="BE33" s="22"/>
      <c r="BF33" s="128">
        <f t="shared" si="16"/>
        <v>0</v>
      </c>
      <c r="BG33" s="412"/>
      <c r="BH33" s="22"/>
      <c r="BI33" s="22"/>
      <c r="BJ33" s="22"/>
      <c r="BK33" s="128">
        <f t="shared" si="17"/>
        <v>0</v>
      </c>
      <c r="BL33" s="135"/>
      <c r="BM33" s="52"/>
      <c r="BN33" s="155" t="str">
        <f t="shared" si="25"/>
        <v>0,</v>
      </c>
      <c r="BO33" s="155" t="str">
        <f t="shared" si="26"/>
        <v>0,</v>
      </c>
      <c r="BP33" s="155" t="str">
        <f t="shared" si="27"/>
        <v>0,</v>
      </c>
      <c r="BQ33" s="155" t="str">
        <f t="shared" si="28"/>
        <v>0,</v>
      </c>
      <c r="BR33" s="155" t="str">
        <f t="shared" si="29"/>
        <v>0,</v>
      </c>
      <c r="BS33" s="155" t="str">
        <f t="shared" si="30"/>
        <v>0,</v>
      </c>
      <c r="BT33" s="37"/>
    </row>
    <row r="34" spans="1:72" s="7" customFormat="1" ht="12.75">
      <c r="A34" s="99" t="str">
        <f>'Дисциплины+ЗЕ'!A17</f>
        <v>1Б</v>
      </c>
      <c r="B34" s="100">
        <f>'Дисциплины+ЗЕ'!B17</f>
        <v>10</v>
      </c>
      <c r="C34" s="101">
        <f>'Дисциплины+ЗЕ'!C17</f>
        <v>0</v>
      </c>
      <c r="D34" s="137">
        <v>0</v>
      </c>
      <c r="E34" s="114">
        <f>'Дисциплины+ЗЕ'!D17</f>
        <v>0</v>
      </c>
      <c r="F34" s="569">
        <f t="shared" si="8"/>
        <v>0</v>
      </c>
      <c r="G34" s="17"/>
      <c r="H34" s="15"/>
      <c r="I34" s="15"/>
      <c r="J34" s="15"/>
      <c r="K34" s="15"/>
      <c r="L34" s="15"/>
      <c r="M34" s="15"/>
      <c r="N34" s="572">
        <f t="shared" si="9"/>
        <v>0</v>
      </c>
      <c r="O34" s="149">
        <f t="shared" si="18"/>
        <v>0</v>
      </c>
      <c r="P34" s="123">
        <f t="shared" si="19"/>
        <v>0</v>
      </c>
      <c r="Q34" s="123">
        <f t="shared" si="20"/>
        <v>0</v>
      </c>
      <c r="R34" s="123">
        <f t="shared" si="21"/>
        <v>0</v>
      </c>
      <c r="S34" s="123">
        <f t="shared" si="22"/>
        <v>0</v>
      </c>
      <c r="T34" s="123">
        <f t="shared" si="23"/>
        <v>0</v>
      </c>
      <c r="U34" s="124">
        <f t="shared" si="24"/>
        <v>0</v>
      </c>
      <c r="V34" s="412"/>
      <c r="W34" s="22"/>
      <c r="X34" s="147"/>
      <c r="Y34" s="22"/>
      <c r="Z34" s="22"/>
      <c r="AA34" s="22">
        <f t="shared" si="10"/>
      </c>
      <c r="AB34" s="27"/>
      <c r="AC34" s="412"/>
      <c r="AD34" s="22"/>
      <c r="AE34" s="22"/>
      <c r="AF34" s="22"/>
      <c r="AG34" s="128">
        <f t="shared" si="11"/>
        <v>0</v>
      </c>
      <c r="AH34" s="412"/>
      <c r="AI34" s="22"/>
      <c r="AJ34" s="22"/>
      <c r="AK34" s="22"/>
      <c r="AL34" s="128">
        <f t="shared" si="12"/>
        <v>0</v>
      </c>
      <c r="AM34" s="412"/>
      <c r="AN34" s="22"/>
      <c r="AO34" s="22"/>
      <c r="AP34" s="22"/>
      <c r="AQ34" s="128">
        <f t="shared" si="13"/>
        <v>0</v>
      </c>
      <c r="AR34" s="412"/>
      <c r="AS34" s="22"/>
      <c r="AT34" s="22"/>
      <c r="AU34" s="22"/>
      <c r="AV34" s="128">
        <f t="shared" si="14"/>
        <v>0</v>
      </c>
      <c r="AW34" s="412"/>
      <c r="AX34" s="22"/>
      <c r="AY34" s="22"/>
      <c r="AZ34" s="22"/>
      <c r="BA34" s="128">
        <f t="shared" si="15"/>
        <v>0</v>
      </c>
      <c r="BB34" s="412"/>
      <c r="BC34" s="22"/>
      <c r="BD34" s="22"/>
      <c r="BE34" s="22"/>
      <c r="BF34" s="128">
        <f t="shared" si="16"/>
        <v>0</v>
      </c>
      <c r="BG34" s="412"/>
      <c r="BH34" s="22"/>
      <c r="BI34" s="22"/>
      <c r="BJ34" s="22"/>
      <c r="BK34" s="128">
        <f t="shared" si="17"/>
        <v>0</v>
      </c>
      <c r="BL34" s="135"/>
      <c r="BM34" s="52"/>
      <c r="BN34" s="155" t="str">
        <f t="shared" si="25"/>
        <v>0,</v>
      </c>
      <c r="BO34" s="155" t="str">
        <f t="shared" si="26"/>
        <v>0,</v>
      </c>
      <c r="BP34" s="155" t="str">
        <f t="shared" si="27"/>
        <v>0,</v>
      </c>
      <c r="BQ34" s="155" t="str">
        <f t="shared" si="28"/>
        <v>0,</v>
      </c>
      <c r="BR34" s="155" t="str">
        <f t="shared" si="29"/>
        <v>0,</v>
      </c>
      <c r="BS34" s="155" t="str">
        <f t="shared" si="30"/>
        <v>0,</v>
      </c>
      <c r="BT34" s="37"/>
    </row>
    <row r="35" spans="1:71" ht="10.5" customHeight="1">
      <c r="A35" s="103" t="str">
        <f>'Дисциплины+ЗЕ'!A18</f>
        <v>1_ГСЕ</v>
      </c>
      <c r="B35" s="97">
        <f>'Дисциплины+ЗЕ'!B18</f>
        <v>0</v>
      </c>
      <c r="C35" s="98" t="str">
        <f>'Дисциплины+ЗЕ'!C18</f>
        <v>Вариативная часть</v>
      </c>
      <c r="D35" s="40"/>
      <c r="E35" s="113">
        <f>'Дисциплины+ЗЕ'!D18</f>
        <v>0</v>
      </c>
      <c r="F35" s="568">
        <f aca="true" t="shared" si="31" ref="F35:N35">SUBTOTAL(9,F36:F45)</f>
        <v>0</v>
      </c>
      <c r="G35" s="120">
        <f t="shared" si="31"/>
        <v>0</v>
      </c>
      <c r="H35" s="109">
        <f t="shared" si="31"/>
        <v>0</v>
      </c>
      <c r="I35" s="109">
        <f t="shared" si="31"/>
        <v>0</v>
      </c>
      <c r="J35" s="109">
        <f t="shared" si="31"/>
        <v>0</v>
      </c>
      <c r="K35" s="109">
        <f t="shared" si="31"/>
        <v>0</v>
      </c>
      <c r="L35" s="109">
        <f t="shared" si="31"/>
        <v>0</v>
      </c>
      <c r="M35" s="109">
        <f t="shared" si="31"/>
        <v>0</v>
      </c>
      <c r="N35" s="113">
        <f t="shared" si="31"/>
        <v>0</v>
      </c>
      <c r="O35" s="109">
        <f aca="true" t="shared" si="32" ref="O35:U35">SUBTOTAL(9,O36:O45)</f>
        <v>0</v>
      </c>
      <c r="P35" s="121">
        <f t="shared" si="32"/>
        <v>0</v>
      </c>
      <c r="Q35" s="121">
        <f t="shared" si="32"/>
        <v>0</v>
      </c>
      <c r="R35" s="121">
        <f t="shared" si="32"/>
        <v>0</v>
      </c>
      <c r="S35" s="121">
        <f t="shared" si="32"/>
        <v>0</v>
      </c>
      <c r="T35" s="121">
        <f t="shared" si="32"/>
        <v>0</v>
      </c>
      <c r="U35" s="121">
        <f t="shared" si="32"/>
        <v>0</v>
      </c>
      <c r="V35" s="121"/>
      <c r="W35" s="39"/>
      <c r="X35" s="39"/>
      <c r="Y35" s="39"/>
      <c r="Z35" s="39"/>
      <c r="AA35" s="39"/>
      <c r="AB35" s="42"/>
      <c r="AC35" s="41"/>
      <c r="AD35" s="39"/>
      <c r="AE35" s="39"/>
      <c r="AF35" s="43"/>
      <c r="AG35" s="43"/>
      <c r="AH35" s="38"/>
      <c r="AI35" s="39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2"/>
      <c r="BM35" s="52"/>
      <c r="BN35" s="155" t="str">
        <f t="shared" si="25"/>
        <v>0,</v>
      </c>
      <c r="BO35" s="155" t="str">
        <f t="shared" si="26"/>
        <v>0,</v>
      </c>
      <c r="BP35" s="155" t="str">
        <f t="shared" si="27"/>
        <v>0,</v>
      </c>
      <c r="BQ35" s="155" t="str">
        <f t="shared" si="28"/>
        <v>0,</v>
      </c>
      <c r="BR35" s="155" t="str">
        <f t="shared" si="29"/>
        <v>0,</v>
      </c>
      <c r="BS35" s="155" t="str">
        <f t="shared" si="30"/>
        <v>0,</v>
      </c>
    </row>
    <row r="36" spans="1:71" ht="12" customHeight="1">
      <c r="A36" s="99" t="str">
        <f>'Дисциплины+ЗЕ'!A19</f>
        <v>1В</v>
      </c>
      <c r="B36" s="100">
        <f>'Дисциплины+ЗЕ'!B19</f>
        <v>1</v>
      </c>
      <c r="C36" s="101">
        <f>'Дисциплины+ЗЕ'!C19</f>
        <v>0</v>
      </c>
      <c r="D36" s="137">
        <v>0</v>
      </c>
      <c r="E36" s="114">
        <f>'Дисциплины+ЗЕ'!D19</f>
        <v>0</v>
      </c>
      <c r="F36" s="569">
        <f aca="true" t="shared" si="33" ref="F36:F45">SUM(G36:M36)</f>
        <v>0</v>
      </c>
      <c r="G36" s="17"/>
      <c r="H36" s="15"/>
      <c r="I36" s="15"/>
      <c r="J36" s="15"/>
      <c r="K36" s="15"/>
      <c r="L36" s="15"/>
      <c r="M36" s="15"/>
      <c r="N36" s="572">
        <f aca="true" t="shared" si="34" ref="N36:N45">36*E36</f>
        <v>0</v>
      </c>
      <c r="O36" s="149">
        <f>SUM(Q36:U36)</f>
        <v>0</v>
      </c>
      <c r="P36" s="123">
        <f>SUM(Q36:T36)</f>
        <v>0</v>
      </c>
      <c r="Q36" s="123">
        <f>AC36+AH36+AM36+AR36+AW36+BB36+BG36</f>
        <v>0</v>
      </c>
      <c r="R36" s="123">
        <f>AD36+AI36+AN36+AS36+AX36+BC36+BH36</f>
        <v>0</v>
      </c>
      <c r="S36" s="123">
        <f>AE36+AJ36+AO36+AT36+AY36+BD36+BI36</f>
        <v>0</v>
      </c>
      <c r="T36" s="123">
        <f>AF36+AK36+AP36+AU36+AZ36+BE36+BJ36</f>
        <v>0</v>
      </c>
      <c r="U36" s="124">
        <f>AG36+AL36+AQ36+AV36+BA36+BF36+BK36+LEN(SUBSTITUTE(SUBSTITUTE(SUBSTITUTE(SUBSTITUTE(SUBSTITUTE(V36,"0",""),".","")," ",""),",",""),";",""))*36</f>
        <v>0</v>
      </c>
      <c r="V36" s="564"/>
      <c r="W36" s="22"/>
      <c r="X36" s="147"/>
      <c r="Y36" s="22"/>
      <c r="Z36" s="22"/>
      <c r="AA36" s="22">
        <f aca="true" t="shared" si="35" ref="AA36:AA45">IF(AND(Y36=0,Z36=0,E36&lt;&gt;0),"КРЗ","")</f>
      </c>
      <c r="AB36" s="27"/>
      <c r="AC36" s="412"/>
      <c r="AD36" s="22"/>
      <c r="AE36" s="22"/>
      <c r="AF36" s="22"/>
      <c r="AG36" s="128">
        <f aca="true" t="shared" si="36" ref="AG36:AG78">IF(SUM(AC36:AF36)&gt;0,(G36*36-(SUM(AC36:AF36)+(COUNTIF($BN36,"*1*")*36))),0)</f>
        <v>0</v>
      </c>
      <c r="AH36" s="412"/>
      <c r="AI36" s="22"/>
      <c r="AJ36" s="22"/>
      <c r="AK36" s="22"/>
      <c r="AL36" s="128">
        <f aca="true" t="shared" si="37" ref="AL36:AL45">IF(SUM(AH36:AK36)&gt;0,(H36*36-(SUM(AH36:AK36)+(COUNTIF($BN36,"*2*")*36))),0)</f>
        <v>0</v>
      </c>
      <c r="AM36" s="412"/>
      <c r="AN36" s="22"/>
      <c r="AO36" s="22"/>
      <c r="AP36" s="22"/>
      <c r="AQ36" s="128">
        <f aca="true" t="shared" si="38" ref="AQ36:AQ45">IF(SUM(AM36:AP36)&gt;0,(I36*36-(SUM(AM36:AP36)+(COUNTIF($BN36,"*3*")*36))),0)</f>
        <v>0</v>
      </c>
      <c r="AR36" s="412"/>
      <c r="AS36" s="22"/>
      <c r="AT36" s="22"/>
      <c r="AU36" s="22"/>
      <c r="AV36" s="128">
        <f aca="true" t="shared" si="39" ref="AV36:AV45">IF(SUM(AR36:AU36)&gt;0,(J36*36-(SUM(AR36:AU36)+(COUNTIF($BN36,"*4*")*36))),0)</f>
        <v>0</v>
      </c>
      <c r="AW36" s="412"/>
      <c r="AX36" s="22"/>
      <c r="AY36" s="22"/>
      <c r="AZ36" s="22"/>
      <c r="BA36" s="128">
        <f aca="true" t="shared" si="40" ref="BA36:BA45">IF(SUM(AW36:AZ36)&gt;0,(K36*36-(SUM(AW36:AZ36)+(COUNTIF($BN36,"*5*")*36))),0)</f>
        <v>0</v>
      </c>
      <c r="BB36" s="412"/>
      <c r="BC36" s="22"/>
      <c r="BD36" s="22"/>
      <c r="BE36" s="22"/>
      <c r="BF36" s="128">
        <f aca="true" t="shared" si="41" ref="BF36:BF45">IF(SUM(BB36:BE36)&gt;0,(L36*36-(SUM(BB36:BE36)+(COUNTIF($BN36,"*6*")*36))),0)</f>
        <v>0</v>
      </c>
      <c r="BG36" s="412"/>
      <c r="BH36" s="22"/>
      <c r="BI36" s="22"/>
      <c r="BJ36" s="22"/>
      <c r="BK36" s="128">
        <f aca="true" t="shared" si="42" ref="BK36:BK45">IF(SUM(BG36:BJ36)&gt;0,(M36*36-(SUM(BG36:BJ36)+(COUNTIF($BN36,"*7*")*36))),0)</f>
        <v>0</v>
      </c>
      <c r="BM36" s="52"/>
      <c r="BN36" s="155" t="str">
        <f t="shared" si="25"/>
        <v>0,</v>
      </c>
      <c r="BO36" s="155" t="str">
        <f t="shared" si="26"/>
        <v>0,</v>
      </c>
      <c r="BP36" s="155" t="str">
        <f t="shared" si="27"/>
        <v>0,</v>
      </c>
      <c r="BQ36" s="155" t="str">
        <f t="shared" si="28"/>
        <v>0,</v>
      </c>
      <c r="BR36" s="155" t="str">
        <f t="shared" si="29"/>
        <v>0,</v>
      </c>
      <c r="BS36" s="155" t="str">
        <f t="shared" si="30"/>
        <v>0,</v>
      </c>
    </row>
    <row r="37" spans="1:71" ht="12.75">
      <c r="A37" s="99" t="str">
        <f>'Дисциплины+ЗЕ'!A20</f>
        <v>1В</v>
      </c>
      <c r="B37" s="100">
        <f>'Дисциплины+ЗЕ'!B20</f>
        <v>2</v>
      </c>
      <c r="C37" s="101">
        <f>'Дисциплины+ЗЕ'!C20</f>
        <v>0</v>
      </c>
      <c r="D37" s="137">
        <v>0</v>
      </c>
      <c r="E37" s="114">
        <f>'Дисциплины+ЗЕ'!D20</f>
        <v>0</v>
      </c>
      <c r="F37" s="569">
        <f t="shared" si="33"/>
        <v>0</v>
      </c>
      <c r="G37" s="17"/>
      <c r="H37" s="15"/>
      <c r="I37" s="15"/>
      <c r="J37" s="15"/>
      <c r="K37" s="15"/>
      <c r="L37" s="15"/>
      <c r="M37" s="15"/>
      <c r="N37" s="572">
        <f t="shared" si="34"/>
        <v>0</v>
      </c>
      <c r="O37" s="149">
        <f aca="true" t="shared" si="43" ref="O37:O45">SUM(Q37:U37)</f>
        <v>0</v>
      </c>
      <c r="P37" s="123">
        <f aca="true" t="shared" si="44" ref="P37:P45">SUM(Q37:T37)</f>
        <v>0</v>
      </c>
      <c r="Q37" s="123">
        <f aca="true" t="shared" si="45" ref="Q37:Q45">AC37+AH37+AM37+AR37+AW37+BB37+BG37</f>
        <v>0</v>
      </c>
      <c r="R37" s="123">
        <f aca="true" t="shared" si="46" ref="R37:R45">AD37+AI37+AN37+AS37+AX37+BC37+BH37</f>
        <v>0</v>
      </c>
      <c r="S37" s="123">
        <f aca="true" t="shared" si="47" ref="S37:S45">AE37+AJ37+AO37+AT37+AY37+BD37+BI37</f>
        <v>0</v>
      </c>
      <c r="T37" s="123">
        <f aca="true" t="shared" si="48" ref="T37:T45">AF37+AK37+AP37+AU37+AZ37+BE37+BJ37</f>
        <v>0</v>
      </c>
      <c r="U37" s="124">
        <f aca="true" t="shared" si="49" ref="U37:U45">AG37+AL37+AQ37+AV37+BA37+BF37+BK37+LEN(SUBSTITUTE(SUBSTITUTE(SUBSTITUTE(SUBSTITUTE(SUBSTITUTE(V37,"0",""),".","")," ",""),",",""),";",""))*36</f>
        <v>0</v>
      </c>
      <c r="V37" s="564"/>
      <c r="W37" s="22"/>
      <c r="X37" s="147"/>
      <c r="Y37" s="22"/>
      <c r="Z37" s="22"/>
      <c r="AA37" s="22">
        <f t="shared" si="35"/>
      </c>
      <c r="AB37" s="27"/>
      <c r="AC37" s="412"/>
      <c r="AD37" s="22"/>
      <c r="AE37" s="22"/>
      <c r="AF37" s="22"/>
      <c r="AG37" s="128">
        <f t="shared" si="36"/>
        <v>0</v>
      </c>
      <c r="AH37" s="412"/>
      <c r="AI37" s="22"/>
      <c r="AJ37" s="22"/>
      <c r="AK37" s="22"/>
      <c r="AL37" s="128">
        <f t="shared" si="37"/>
        <v>0</v>
      </c>
      <c r="AM37" s="412"/>
      <c r="AN37" s="22"/>
      <c r="AO37" s="22"/>
      <c r="AP37" s="22"/>
      <c r="AQ37" s="128">
        <f t="shared" si="38"/>
        <v>0</v>
      </c>
      <c r="AR37" s="412"/>
      <c r="AS37" s="22"/>
      <c r="AT37" s="22"/>
      <c r="AU37" s="22"/>
      <c r="AV37" s="128">
        <f t="shared" si="39"/>
        <v>0</v>
      </c>
      <c r="AW37" s="412"/>
      <c r="AX37" s="22"/>
      <c r="AY37" s="22"/>
      <c r="AZ37" s="22"/>
      <c r="BA37" s="128">
        <f t="shared" si="40"/>
        <v>0</v>
      </c>
      <c r="BB37" s="412"/>
      <c r="BC37" s="22"/>
      <c r="BD37" s="22"/>
      <c r="BE37" s="22"/>
      <c r="BF37" s="128">
        <f t="shared" si="41"/>
        <v>0</v>
      </c>
      <c r="BG37" s="412"/>
      <c r="BH37" s="22"/>
      <c r="BI37" s="22"/>
      <c r="BJ37" s="22"/>
      <c r="BK37" s="128">
        <f t="shared" si="42"/>
        <v>0</v>
      </c>
      <c r="BM37" s="52"/>
      <c r="BN37" s="155" t="str">
        <f t="shared" si="25"/>
        <v>0,</v>
      </c>
      <c r="BO37" s="155" t="str">
        <f t="shared" si="26"/>
        <v>0,</v>
      </c>
      <c r="BP37" s="155" t="str">
        <f t="shared" si="27"/>
        <v>0,</v>
      </c>
      <c r="BQ37" s="155" t="str">
        <f t="shared" si="28"/>
        <v>0,</v>
      </c>
      <c r="BR37" s="155" t="str">
        <f t="shared" si="29"/>
        <v>0,</v>
      </c>
      <c r="BS37" s="155" t="str">
        <f t="shared" si="30"/>
        <v>0,</v>
      </c>
    </row>
    <row r="38" spans="1:72" s="7" customFormat="1" ht="12.75" customHeight="1">
      <c r="A38" s="99" t="str">
        <f>'Дисциплины+ЗЕ'!A21</f>
        <v>1В</v>
      </c>
      <c r="B38" s="100">
        <f>'Дисциплины+ЗЕ'!B21</f>
        <v>3</v>
      </c>
      <c r="C38" s="101">
        <f>'Дисциплины+ЗЕ'!C21</f>
        <v>0</v>
      </c>
      <c r="D38" s="137">
        <v>0</v>
      </c>
      <c r="E38" s="114">
        <f>'Дисциплины+ЗЕ'!D21</f>
        <v>0</v>
      </c>
      <c r="F38" s="569">
        <f t="shared" si="33"/>
        <v>0</v>
      </c>
      <c r="G38" s="17"/>
      <c r="H38" s="15"/>
      <c r="I38" s="15"/>
      <c r="J38" s="15"/>
      <c r="K38" s="15"/>
      <c r="L38" s="15"/>
      <c r="M38" s="15"/>
      <c r="N38" s="572">
        <f t="shared" si="34"/>
        <v>0</v>
      </c>
      <c r="O38" s="149">
        <f t="shared" si="43"/>
        <v>0</v>
      </c>
      <c r="P38" s="123">
        <f t="shared" si="44"/>
        <v>0</v>
      </c>
      <c r="Q38" s="123">
        <f t="shared" si="45"/>
        <v>0</v>
      </c>
      <c r="R38" s="123">
        <f t="shared" si="46"/>
        <v>0</v>
      </c>
      <c r="S38" s="123">
        <f t="shared" si="47"/>
        <v>0</v>
      </c>
      <c r="T38" s="123">
        <f t="shared" si="48"/>
        <v>0</v>
      </c>
      <c r="U38" s="124">
        <f t="shared" si="49"/>
        <v>0</v>
      </c>
      <c r="V38" s="564"/>
      <c r="W38" s="22"/>
      <c r="X38" s="147"/>
      <c r="Y38" s="22"/>
      <c r="Z38" s="22"/>
      <c r="AA38" s="22">
        <f t="shared" si="35"/>
      </c>
      <c r="AB38" s="27"/>
      <c r="AC38" s="412"/>
      <c r="AD38" s="22"/>
      <c r="AE38" s="22"/>
      <c r="AF38" s="22"/>
      <c r="AG38" s="128">
        <f t="shared" si="36"/>
        <v>0</v>
      </c>
      <c r="AH38" s="412"/>
      <c r="AI38" s="22"/>
      <c r="AJ38" s="22"/>
      <c r="AK38" s="22"/>
      <c r="AL38" s="128">
        <f t="shared" si="37"/>
        <v>0</v>
      </c>
      <c r="AM38" s="412"/>
      <c r="AN38" s="22"/>
      <c r="AO38" s="22"/>
      <c r="AP38" s="22"/>
      <c r="AQ38" s="128">
        <f t="shared" si="38"/>
        <v>0</v>
      </c>
      <c r="AR38" s="412"/>
      <c r="AS38" s="22"/>
      <c r="AT38" s="22"/>
      <c r="AU38" s="22"/>
      <c r="AV38" s="128">
        <f t="shared" si="39"/>
        <v>0</v>
      </c>
      <c r="AW38" s="412"/>
      <c r="AX38" s="22"/>
      <c r="AY38" s="22"/>
      <c r="AZ38" s="22"/>
      <c r="BA38" s="128">
        <f t="shared" si="40"/>
        <v>0</v>
      </c>
      <c r="BB38" s="412"/>
      <c r="BC38" s="22"/>
      <c r="BD38" s="22"/>
      <c r="BE38" s="22"/>
      <c r="BF38" s="128">
        <f t="shared" si="41"/>
        <v>0</v>
      </c>
      <c r="BG38" s="412"/>
      <c r="BH38" s="22"/>
      <c r="BI38" s="22"/>
      <c r="BJ38" s="22"/>
      <c r="BK38" s="128">
        <f t="shared" si="42"/>
        <v>0</v>
      </c>
      <c r="BL38" s="135"/>
      <c r="BM38" s="52"/>
      <c r="BN38" s="155" t="str">
        <f t="shared" si="25"/>
        <v>0,</v>
      </c>
      <c r="BO38" s="155" t="str">
        <f t="shared" si="26"/>
        <v>0,</v>
      </c>
      <c r="BP38" s="155" t="str">
        <f t="shared" si="27"/>
        <v>0,</v>
      </c>
      <c r="BQ38" s="155" t="str">
        <f t="shared" si="28"/>
        <v>0,</v>
      </c>
      <c r="BR38" s="155" t="str">
        <f t="shared" si="29"/>
        <v>0,</v>
      </c>
      <c r="BS38" s="155" t="str">
        <f t="shared" si="30"/>
        <v>0,</v>
      </c>
      <c r="BT38" s="37"/>
    </row>
    <row r="39" spans="1:72" s="7" customFormat="1" ht="12.75" customHeight="1">
      <c r="A39" s="99" t="str">
        <f>'Дисциплины+ЗЕ'!A22</f>
        <v>1В</v>
      </c>
      <c r="B39" s="100">
        <f>'Дисциплины+ЗЕ'!B22</f>
        <v>4</v>
      </c>
      <c r="C39" s="101">
        <f>'Дисциплины+ЗЕ'!C22</f>
        <v>0</v>
      </c>
      <c r="D39" s="137">
        <v>0</v>
      </c>
      <c r="E39" s="114">
        <f>'Дисциплины+ЗЕ'!D22</f>
        <v>0</v>
      </c>
      <c r="F39" s="569">
        <f t="shared" si="33"/>
        <v>0</v>
      </c>
      <c r="G39" s="17"/>
      <c r="H39" s="15"/>
      <c r="I39" s="15"/>
      <c r="J39" s="15"/>
      <c r="K39" s="15"/>
      <c r="L39" s="15"/>
      <c r="M39" s="15"/>
      <c r="N39" s="572">
        <f t="shared" si="34"/>
        <v>0</v>
      </c>
      <c r="O39" s="149">
        <f t="shared" si="43"/>
        <v>0</v>
      </c>
      <c r="P39" s="123">
        <f t="shared" si="44"/>
        <v>0</v>
      </c>
      <c r="Q39" s="123">
        <f t="shared" si="45"/>
        <v>0</v>
      </c>
      <c r="R39" s="123">
        <f t="shared" si="46"/>
        <v>0</v>
      </c>
      <c r="S39" s="123">
        <f t="shared" si="47"/>
        <v>0</v>
      </c>
      <c r="T39" s="123">
        <f t="shared" si="48"/>
        <v>0</v>
      </c>
      <c r="U39" s="124">
        <f t="shared" si="49"/>
        <v>0</v>
      </c>
      <c r="V39" s="564"/>
      <c r="W39" s="22"/>
      <c r="X39" s="147"/>
      <c r="Y39" s="22"/>
      <c r="Z39" s="22"/>
      <c r="AA39" s="22">
        <f t="shared" si="35"/>
      </c>
      <c r="AB39" s="27"/>
      <c r="AC39" s="412"/>
      <c r="AD39" s="140"/>
      <c r="AE39" s="22"/>
      <c r="AF39" s="22"/>
      <c r="AG39" s="128">
        <f t="shared" si="36"/>
        <v>0</v>
      </c>
      <c r="AH39" s="412"/>
      <c r="AI39" s="22"/>
      <c r="AJ39" s="22"/>
      <c r="AK39" s="22"/>
      <c r="AL39" s="128">
        <f t="shared" si="37"/>
        <v>0</v>
      </c>
      <c r="AM39" s="412"/>
      <c r="AN39" s="22"/>
      <c r="AO39" s="22"/>
      <c r="AP39" s="22"/>
      <c r="AQ39" s="128">
        <f t="shared" si="38"/>
        <v>0</v>
      </c>
      <c r="AR39" s="412"/>
      <c r="AS39" s="22"/>
      <c r="AT39" s="22"/>
      <c r="AU39" s="22"/>
      <c r="AV39" s="128">
        <f t="shared" si="39"/>
        <v>0</v>
      </c>
      <c r="AW39" s="412"/>
      <c r="AX39" s="22"/>
      <c r="AY39" s="22"/>
      <c r="AZ39" s="22"/>
      <c r="BA39" s="128">
        <f t="shared" si="40"/>
        <v>0</v>
      </c>
      <c r="BB39" s="412"/>
      <c r="BC39" s="22"/>
      <c r="BD39" s="22"/>
      <c r="BE39" s="22"/>
      <c r="BF39" s="128">
        <f t="shared" si="41"/>
        <v>0</v>
      </c>
      <c r="BG39" s="412"/>
      <c r="BH39" s="22"/>
      <c r="BI39" s="22"/>
      <c r="BJ39" s="22"/>
      <c r="BK39" s="128">
        <f t="shared" si="42"/>
        <v>0</v>
      </c>
      <c r="BL39" s="135"/>
      <c r="BM39" s="52"/>
      <c r="BN39" s="155" t="str">
        <f t="shared" si="25"/>
        <v>0,</v>
      </c>
      <c r="BO39" s="155" t="str">
        <f t="shared" si="26"/>
        <v>0,</v>
      </c>
      <c r="BP39" s="155" t="str">
        <f t="shared" si="27"/>
        <v>0,</v>
      </c>
      <c r="BQ39" s="155" t="str">
        <f t="shared" si="28"/>
        <v>0,</v>
      </c>
      <c r="BR39" s="155" t="str">
        <f t="shared" si="29"/>
        <v>0,</v>
      </c>
      <c r="BS39" s="155" t="str">
        <f t="shared" si="30"/>
        <v>0,</v>
      </c>
      <c r="BT39" s="37"/>
    </row>
    <row r="40" spans="1:72" s="7" customFormat="1" ht="12.75" customHeight="1">
      <c r="A40" s="99" t="str">
        <f>'Дисциплины+ЗЕ'!A23</f>
        <v>1В</v>
      </c>
      <c r="B40" s="100">
        <f>'Дисциплины+ЗЕ'!B23</f>
        <v>5</v>
      </c>
      <c r="C40" s="101">
        <f>'Дисциплины+ЗЕ'!C23</f>
        <v>0</v>
      </c>
      <c r="D40" s="137">
        <v>0</v>
      </c>
      <c r="E40" s="114">
        <f>'Дисциплины+ЗЕ'!D23</f>
        <v>0</v>
      </c>
      <c r="F40" s="569">
        <f t="shared" si="33"/>
        <v>0</v>
      </c>
      <c r="G40" s="17"/>
      <c r="H40" s="15"/>
      <c r="I40" s="15"/>
      <c r="J40" s="15"/>
      <c r="K40" s="15"/>
      <c r="L40" s="15"/>
      <c r="M40" s="15"/>
      <c r="N40" s="572">
        <f>36*E40</f>
        <v>0</v>
      </c>
      <c r="O40" s="149">
        <f t="shared" si="43"/>
        <v>0</v>
      </c>
      <c r="P40" s="123">
        <f t="shared" si="44"/>
        <v>0</v>
      </c>
      <c r="Q40" s="123">
        <f t="shared" si="45"/>
        <v>0</v>
      </c>
      <c r="R40" s="123">
        <f t="shared" si="46"/>
        <v>0</v>
      </c>
      <c r="S40" s="123">
        <f t="shared" si="47"/>
        <v>0</v>
      </c>
      <c r="T40" s="123">
        <f t="shared" si="48"/>
        <v>0</v>
      </c>
      <c r="U40" s="124">
        <f t="shared" si="49"/>
        <v>0</v>
      </c>
      <c r="V40" s="412"/>
      <c r="W40" s="22"/>
      <c r="X40" s="147"/>
      <c r="Y40" s="22"/>
      <c r="Z40" s="22"/>
      <c r="AA40" s="22">
        <f t="shared" si="35"/>
      </c>
      <c r="AB40" s="27"/>
      <c r="AC40" s="412"/>
      <c r="AD40" s="22"/>
      <c r="AE40" s="22"/>
      <c r="AF40" s="22"/>
      <c r="AG40" s="128">
        <f t="shared" si="36"/>
        <v>0</v>
      </c>
      <c r="AH40" s="412"/>
      <c r="AI40" s="22"/>
      <c r="AJ40" s="22"/>
      <c r="AK40" s="22"/>
      <c r="AL40" s="128">
        <f t="shared" si="37"/>
        <v>0</v>
      </c>
      <c r="AM40" s="412"/>
      <c r="AN40" s="22"/>
      <c r="AO40" s="22"/>
      <c r="AP40" s="22"/>
      <c r="AQ40" s="128">
        <f t="shared" si="38"/>
        <v>0</v>
      </c>
      <c r="AR40" s="412"/>
      <c r="AS40" s="22"/>
      <c r="AT40" s="22"/>
      <c r="AU40" s="22"/>
      <c r="AV40" s="128">
        <f t="shared" si="39"/>
        <v>0</v>
      </c>
      <c r="AW40" s="412"/>
      <c r="AX40" s="22"/>
      <c r="AY40" s="22"/>
      <c r="AZ40" s="22"/>
      <c r="BA40" s="128">
        <f t="shared" si="40"/>
        <v>0</v>
      </c>
      <c r="BB40" s="412"/>
      <c r="BC40" s="22"/>
      <c r="BD40" s="22"/>
      <c r="BE40" s="22"/>
      <c r="BF40" s="128">
        <f t="shared" si="41"/>
        <v>0</v>
      </c>
      <c r="BG40" s="412"/>
      <c r="BH40" s="22"/>
      <c r="BI40" s="22"/>
      <c r="BJ40" s="22"/>
      <c r="BK40" s="128">
        <f t="shared" si="42"/>
        <v>0</v>
      </c>
      <c r="BL40" s="135"/>
      <c r="BM40" s="52"/>
      <c r="BN40" s="155" t="str">
        <f t="shared" si="25"/>
        <v>0,</v>
      </c>
      <c r="BO40" s="155" t="str">
        <f t="shared" si="26"/>
        <v>0,</v>
      </c>
      <c r="BP40" s="155" t="str">
        <f t="shared" si="27"/>
        <v>0,</v>
      </c>
      <c r="BQ40" s="155" t="str">
        <f t="shared" si="28"/>
        <v>0,</v>
      </c>
      <c r="BR40" s="155" t="str">
        <f t="shared" si="29"/>
        <v>0,</v>
      </c>
      <c r="BS40" s="155" t="str">
        <f t="shared" si="30"/>
        <v>0,</v>
      </c>
      <c r="BT40" s="37"/>
    </row>
    <row r="41" spans="1:72" s="7" customFormat="1" ht="12.75" customHeight="1">
      <c r="A41" s="99" t="str">
        <f>'Дисциплины+ЗЕ'!A24</f>
        <v>1В</v>
      </c>
      <c r="B41" s="100">
        <f>'Дисциплины+ЗЕ'!B24</f>
        <v>6</v>
      </c>
      <c r="C41" s="101">
        <f>'Дисциплины+ЗЕ'!C24</f>
        <v>0</v>
      </c>
      <c r="D41" s="137">
        <v>0</v>
      </c>
      <c r="E41" s="114">
        <f>'Дисциплины+ЗЕ'!D24</f>
        <v>0</v>
      </c>
      <c r="F41" s="569">
        <f t="shared" si="33"/>
        <v>0</v>
      </c>
      <c r="G41" s="17"/>
      <c r="H41" s="15"/>
      <c r="I41" s="15"/>
      <c r="J41" s="15"/>
      <c r="K41" s="15"/>
      <c r="L41" s="15"/>
      <c r="M41" s="15"/>
      <c r="N41" s="572">
        <f t="shared" si="34"/>
        <v>0</v>
      </c>
      <c r="O41" s="149">
        <f t="shared" si="43"/>
        <v>0</v>
      </c>
      <c r="P41" s="123">
        <f t="shared" si="44"/>
        <v>0</v>
      </c>
      <c r="Q41" s="123">
        <f t="shared" si="45"/>
        <v>0</v>
      </c>
      <c r="R41" s="123">
        <f t="shared" si="46"/>
        <v>0</v>
      </c>
      <c r="S41" s="123">
        <f t="shared" si="47"/>
        <v>0</v>
      </c>
      <c r="T41" s="123">
        <f t="shared" si="48"/>
        <v>0</v>
      </c>
      <c r="U41" s="124">
        <f t="shared" si="49"/>
        <v>0</v>
      </c>
      <c r="V41" s="412"/>
      <c r="W41" s="22"/>
      <c r="X41" s="147"/>
      <c r="Y41" s="22"/>
      <c r="Z41" s="22"/>
      <c r="AA41" s="22">
        <f t="shared" si="35"/>
      </c>
      <c r="AB41" s="27"/>
      <c r="AC41" s="412"/>
      <c r="AD41" s="22"/>
      <c r="AE41" s="22"/>
      <c r="AF41" s="22"/>
      <c r="AG41" s="128">
        <f t="shared" si="36"/>
        <v>0</v>
      </c>
      <c r="AH41" s="412"/>
      <c r="AI41" s="22"/>
      <c r="AJ41" s="22"/>
      <c r="AK41" s="22"/>
      <c r="AL41" s="128">
        <f t="shared" si="37"/>
        <v>0</v>
      </c>
      <c r="AM41" s="412"/>
      <c r="AN41" s="22"/>
      <c r="AO41" s="22"/>
      <c r="AP41" s="22"/>
      <c r="AQ41" s="128">
        <f t="shared" si="38"/>
        <v>0</v>
      </c>
      <c r="AR41" s="412"/>
      <c r="AS41" s="22"/>
      <c r="AT41" s="22"/>
      <c r="AU41" s="22"/>
      <c r="AV41" s="128">
        <f t="shared" si="39"/>
        <v>0</v>
      </c>
      <c r="AW41" s="412"/>
      <c r="AX41" s="22"/>
      <c r="AY41" s="22"/>
      <c r="AZ41" s="22"/>
      <c r="BA41" s="128">
        <f t="shared" si="40"/>
        <v>0</v>
      </c>
      <c r="BB41" s="412"/>
      <c r="BC41" s="22"/>
      <c r="BD41" s="22"/>
      <c r="BE41" s="22"/>
      <c r="BF41" s="128">
        <f t="shared" si="41"/>
        <v>0</v>
      </c>
      <c r="BG41" s="412"/>
      <c r="BH41" s="22"/>
      <c r="BI41" s="22"/>
      <c r="BJ41" s="22"/>
      <c r="BK41" s="128">
        <f t="shared" si="42"/>
        <v>0</v>
      </c>
      <c r="BL41" s="135"/>
      <c r="BM41" s="52"/>
      <c r="BN41" s="155" t="str">
        <f t="shared" si="25"/>
        <v>0,</v>
      </c>
      <c r="BO41" s="155" t="str">
        <f t="shared" si="26"/>
        <v>0,</v>
      </c>
      <c r="BP41" s="155" t="str">
        <f t="shared" si="27"/>
        <v>0,</v>
      </c>
      <c r="BQ41" s="155" t="str">
        <f t="shared" si="28"/>
        <v>0,</v>
      </c>
      <c r="BR41" s="155" t="str">
        <f t="shared" si="29"/>
        <v>0,</v>
      </c>
      <c r="BS41" s="155" t="str">
        <f t="shared" si="30"/>
        <v>0,</v>
      </c>
      <c r="BT41" s="37"/>
    </row>
    <row r="42" spans="1:72" s="7" customFormat="1" ht="12.75" customHeight="1">
      <c r="A42" s="99" t="str">
        <f>'Дисциплины+ЗЕ'!A25</f>
        <v>1В</v>
      </c>
      <c r="B42" s="100">
        <f>'Дисциплины+ЗЕ'!B25</f>
        <v>7</v>
      </c>
      <c r="C42" s="101">
        <f>'Дисциплины+ЗЕ'!C25</f>
        <v>0</v>
      </c>
      <c r="D42" s="137">
        <v>0</v>
      </c>
      <c r="E42" s="114">
        <f>'Дисциплины+ЗЕ'!D25</f>
        <v>0</v>
      </c>
      <c r="F42" s="569">
        <f t="shared" si="33"/>
        <v>0</v>
      </c>
      <c r="G42" s="17"/>
      <c r="H42" s="15"/>
      <c r="I42" s="15"/>
      <c r="J42" s="15"/>
      <c r="K42" s="15"/>
      <c r="L42" s="15"/>
      <c r="M42" s="15"/>
      <c r="N42" s="572">
        <f>36*E42</f>
        <v>0</v>
      </c>
      <c r="O42" s="149">
        <f t="shared" si="43"/>
        <v>0</v>
      </c>
      <c r="P42" s="123">
        <f t="shared" si="44"/>
        <v>0</v>
      </c>
      <c r="Q42" s="123">
        <f t="shared" si="45"/>
        <v>0</v>
      </c>
      <c r="R42" s="123">
        <f t="shared" si="46"/>
        <v>0</v>
      </c>
      <c r="S42" s="123">
        <f t="shared" si="47"/>
        <v>0</v>
      </c>
      <c r="T42" s="123">
        <f t="shared" si="48"/>
        <v>0</v>
      </c>
      <c r="U42" s="124">
        <f t="shared" si="49"/>
        <v>0</v>
      </c>
      <c r="V42" s="412"/>
      <c r="W42" s="22"/>
      <c r="X42" s="147"/>
      <c r="Y42" s="22"/>
      <c r="Z42" s="22"/>
      <c r="AA42" s="22">
        <f t="shared" si="35"/>
      </c>
      <c r="AB42" s="27"/>
      <c r="AC42" s="412"/>
      <c r="AD42" s="22"/>
      <c r="AE42" s="22"/>
      <c r="AF42" s="22"/>
      <c r="AG42" s="128">
        <f t="shared" si="36"/>
        <v>0</v>
      </c>
      <c r="AH42" s="412"/>
      <c r="AI42" s="22"/>
      <c r="AJ42" s="22"/>
      <c r="AK42" s="22"/>
      <c r="AL42" s="128">
        <f t="shared" si="37"/>
        <v>0</v>
      </c>
      <c r="AM42" s="412"/>
      <c r="AN42" s="22"/>
      <c r="AO42" s="22"/>
      <c r="AP42" s="22"/>
      <c r="AQ42" s="128">
        <f t="shared" si="38"/>
        <v>0</v>
      </c>
      <c r="AR42" s="412"/>
      <c r="AS42" s="22"/>
      <c r="AT42" s="22"/>
      <c r="AU42" s="22"/>
      <c r="AV42" s="128">
        <f t="shared" si="39"/>
        <v>0</v>
      </c>
      <c r="AW42" s="412"/>
      <c r="AX42" s="22"/>
      <c r="AY42" s="22"/>
      <c r="AZ42" s="22"/>
      <c r="BA42" s="128">
        <f t="shared" si="40"/>
        <v>0</v>
      </c>
      <c r="BB42" s="412"/>
      <c r="BC42" s="22"/>
      <c r="BD42" s="22"/>
      <c r="BE42" s="22"/>
      <c r="BF42" s="128">
        <f t="shared" si="41"/>
        <v>0</v>
      </c>
      <c r="BG42" s="412"/>
      <c r="BH42" s="22"/>
      <c r="BI42" s="22"/>
      <c r="BJ42" s="22"/>
      <c r="BK42" s="128">
        <f t="shared" si="42"/>
        <v>0</v>
      </c>
      <c r="BL42" s="135"/>
      <c r="BM42" s="52"/>
      <c r="BN42" s="155" t="str">
        <f t="shared" si="25"/>
        <v>0,</v>
      </c>
      <c r="BO42" s="155" t="str">
        <f t="shared" si="26"/>
        <v>0,</v>
      </c>
      <c r="BP42" s="155" t="str">
        <f t="shared" si="27"/>
        <v>0,</v>
      </c>
      <c r="BQ42" s="155" t="str">
        <f t="shared" si="28"/>
        <v>0,</v>
      </c>
      <c r="BR42" s="155" t="str">
        <f t="shared" si="29"/>
        <v>0,</v>
      </c>
      <c r="BS42" s="155" t="str">
        <f t="shared" si="30"/>
        <v>0,</v>
      </c>
      <c r="BT42" s="37"/>
    </row>
    <row r="43" spans="1:72" s="7" customFormat="1" ht="12.75" customHeight="1">
      <c r="A43" s="99" t="str">
        <f>'Дисциплины+ЗЕ'!A26</f>
        <v>1В</v>
      </c>
      <c r="B43" s="100">
        <f>'Дисциплины+ЗЕ'!B26</f>
        <v>8</v>
      </c>
      <c r="C43" s="101">
        <f>'Дисциплины+ЗЕ'!C26</f>
        <v>0</v>
      </c>
      <c r="D43" s="137">
        <v>0</v>
      </c>
      <c r="E43" s="114">
        <f>'Дисциплины+ЗЕ'!D26</f>
        <v>0</v>
      </c>
      <c r="F43" s="569">
        <f t="shared" si="33"/>
        <v>0</v>
      </c>
      <c r="G43" s="17"/>
      <c r="H43" s="15"/>
      <c r="I43" s="15"/>
      <c r="J43" s="15"/>
      <c r="K43" s="15"/>
      <c r="L43" s="15"/>
      <c r="M43" s="15"/>
      <c r="N43" s="572">
        <f t="shared" si="34"/>
        <v>0</v>
      </c>
      <c r="O43" s="149">
        <f t="shared" si="43"/>
        <v>0</v>
      </c>
      <c r="P43" s="123">
        <f t="shared" si="44"/>
        <v>0</v>
      </c>
      <c r="Q43" s="123">
        <f t="shared" si="45"/>
        <v>0</v>
      </c>
      <c r="R43" s="123">
        <f t="shared" si="46"/>
        <v>0</v>
      </c>
      <c r="S43" s="123">
        <f t="shared" si="47"/>
        <v>0</v>
      </c>
      <c r="T43" s="123">
        <f t="shared" si="48"/>
        <v>0</v>
      </c>
      <c r="U43" s="124">
        <f t="shared" si="49"/>
        <v>0</v>
      </c>
      <c r="V43" s="412"/>
      <c r="W43" s="22"/>
      <c r="X43" s="147"/>
      <c r="Y43" s="22"/>
      <c r="Z43" s="22"/>
      <c r="AA43" s="22">
        <f t="shared" si="35"/>
      </c>
      <c r="AB43" s="27"/>
      <c r="AC43" s="412"/>
      <c r="AD43" s="22"/>
      <c r="AE43" s="22"/>
      <c r="AF43" s="22"/>
      <c r="AG43" s="128">
        <f t="shared" si="36"/>
        <v>0</v>
      </c>
      <c r="AH43" s="412"/>
      <c r="AI43" s="22"/>
      <c r="AJ43" s="22"/>
      <c r="AK43" s="22"/>
      <c r="AL43" s="128">
        <f t="shared" si="37"/>
        <v>0</v>
      </c>
      <c r="AM43" s="412"/>
      <c r="AN43" s="22"/>
      <c r="AO43" s="22"/>
      <c r="AP43" s="22"/>
      <c r="AQ43" s="128">
        <f t="shared" si="38"/>
        <v>0</v>
      </c>
      <c r="AR43" s="412"/>
      <c r="AS43" s="22"/>
      <c r="AT43" s="22"/>
      <c r="AU43" s="22"/>
      <c r="AV43" s="128">
        <f t="shared" si="39"/>
        <v>0</v>
      </c>
      <c r="AW43" s="412"/>
      <c r="AX43" s="22"/>
      <c r="AY43" s="22"/>
      <c r="AZ43" s="22"/>
      <c r="BA43" s="128">
        <f t="shared" si="40"/>
        <v>0</v>
      </c>
      <c r="BB43" s="412"/>
      <c r="BC43" s="22"/>
      <c r="BD43" s="22"/>
      <c r="BE43" s="22"/>
      <c r="BF43" s="128">
        <f t="shared" si="41"/>
        <v>0</v>
      </c>
      <c r="BG43" s="412"/>
      <c r="BH43" s="22"/>
      <c r="BI43" s="22"/>
      <c r="BJ43" s="22"/>
      <c r="BK43" s="128">
        <f t="shared" si="42"/>
        <v>0</v>
      </c>
      <c r="BL43" s="135"/>
      <c r="BM43" s="52"/>
      <c r="BN43" s="155" t="str">
        <f t="shared" si="25"/>
        <v>0,</v>
      </c>
      <c r="BO43" s="155" t="str">
        <f t="shared" si="26"/>
        <v>0,</v>
      </c>
      <c r="BP43" s="155" t="str">
        <f t="shared" si="27"/>
        <v>0,</v>
      </c>
      <c r="BQ43" s="155" t="str">
        <f t="shared" si="28"/>
        <v>0,</v>
      </c>
      <c r="BR43" s="155" t="str">
        <f t="shared" si="29"/>
        <v>0,</v>
      </c>
      <c r="BS43" s="155" t="str">
        <f t="shared" si="30"/>
        <v>0,</v>
      </c>
      <c r="BT43" s="37"/>
    </row>
    <row r="44" spans="1:72" s="7" customFormat="1" ht="12.75" customHeight="1">
      <c r="A44" s="99" t="str">
        <f>'Дисциплины+ЗЕ'!A27</f>
        <v>1В</v>
      </c>
      <c r="B44" s="100">
        <f>'Дисциплины+ЗЕ'!B27</f>
        <v>9</v>
      </c>
      <c r="C44" s="101">
        <f>'Дисциплины+ЗЕ'!C27</f>
        <v>0</v>
      </c>
      <c r="D44" s="137">
        <v>0</v>
      </c>
      <c r="E44" s="114">
        <f>'Дисциплины+ЗЕ'!D27</f>
        <v>0</v>
      </c>
      <c r="F44" s="569">
        <f t="shared" si="33"/>
        <v>0</v>
      </c>
      <c r="G44" s="17"/>
      <c r="H44" s="15"/>
      <c r="I44" s="15"/>
      <c r="J44" s="15"/>
      <c r="K44" s="15"/>
      <c r="L44" s="15"/>
      <c r="M44" s="15"/>
      <c r="N44" s="572">
        <f t="shared" si="34"/>
        <v>0</v>
      </c>
      <c r="O44" s="149">
        <f t="shared" si="43"/>
        <v>0</v>
      </c>
      <c r="P44" s="123">
        <f t="shared" si="44"/>
        <v>0</v>
      </c>
      <c r="Q44" s="123">
        <f t="shared" si="45"/>
        <v>0</v>
      </c>
      <c r="R44" s="123">
        <f t="shared" si="46"/>
        <v>0</v>
      </c>
      <c r="S44" s="123">
        <f t="shared" si="47"/>
        <v>0</v>
      </c>
      <c r="T44" s="123">
        <f t="shared" si="48"/>
        <v>0</v>
      </c>
      <c r="U44" s="124">
        <f t="shared" si="49"/>
        <v>0</v>
      </c>
      <c r="V44" s="412"/>
      <c r="W44" s="22"/>
      <c r="X44" s="147"/>
      <c r="Y44" s="22"/>
      <c r="Z44" s="22"/>
      <c r="AA44" s="22">
        <f t="shared" si="35"/>
      </c>
      <c r="AB44" s="27"/>
      <c r="AC44" s="412"/>
      <c r="AD44" s="22"/>
      <c r="AE44" s="22"/>
      <c r="AF44" s="22"/>
      <c r="AG44" s="128">
        <f t="shared" si="36"/>
        <v>0</v>
      </c>
      <c r="AH44" s="412"/>
      <c r="AI44" s="22"/>
      <c r="AJ44" s="22"/>
      <c r="AK44" s="22"/>
      <c r="AL44" s="128">
        <f t="shared" si="37"/>
        <v>0</v>
      </c>
      <c r="AM44" s="412"/>
      <c r="AN44" s="22"/>
      <c r="AO44" s="22"/>
      <c r="AP44" s="22"/>
      <c r="AQ44" s="128">
        <f t="shared" si="38"/>
        <v>0</v>
      </c>
      <c r="AR44" s="412"/>
      <c r="AS44" s="22"/>
      <c r="AT44" s="22"/>
      <c r="AU44" s="22"/>
      <c r="AV44" s="128">
        <f t="shared" si="39"/>
        <v>0</v>
      </c>
      <c r="AW44" s="412"/>
      <c r="AX44" s="22"/>
      <c r="AY44" s="22"/>
      <c r="AZ44" s="22"/>
      <c r="BA44" s="128">
        <f t="shared" si="40"/>
        <v>0</v>
      </c>
      <c r="BB44" s="412"/>
      <c r="BC44" s="22"/>
      <c r="BD44" s="22"/>
      <c r="BE44" s="22"/>
      <c r="BF44" s="128">
        <f t="shared" si="41"/>
        <v>0</v>
      </c>
      <c r="BG44" s="412"/>
      <c r="BH44" s="22"/>
      <c r="BI44" s="22"/>
      <c r="BJ44" s="22"/>
      <c r="BK44" s="128">
        <f t="shared" si="42"/>
        <v>0</v>
      </c>
      <c r="BL44" s="135"/>
      <c r="BM44" s="52"/>
      <c r="BN44" s="155" t="str">
        <f t="shared" si="25"/>
        <v>0,</v>
      </c>
      <c r="BO44" s="155" t="str">
        <f t="shared" si="26"/>
        <v>0,</v>
      </c>
      <c r="BP44" s="155" t="str">
        <f t="shared" si="27"/>
        <v>0,</v>
      </c>
      <c r="BQ44" s="155" t="str">
        <f t="shared" si="28"/>
        <v>0,</v>
      </c>
      <c r="BR44" s="155" t="str">
        <f t="shared" si="29"/>
        <v>0,</v>
      </c>
      <c r="BS44" s="155" t="str">
        <f t="shared" si="30"/>
        <v>0,</v>
      </c>
      <c r="BT44" s="37"/>
    </row>
    <row r="45" spans="1:72" s="7" customFormat="1" ht="12.75" customHeight="1">
      <c r="A45" s="99" t="str">
        <f>'Дисциплины+ЗЕ'!A28</f>
        <v>1В</v>
      </c>
      <c r="B45" s="100">
        <f>'Дисциплины+ЗЕ'!B28</f>
        <v>10</v>
      </c>
      <c r="C45" s="101">
        <f>'Дисциплины+ЗЕ'!C28</f>
        <v>0</v>
      </c>
      <c r="D45" s="137">
        <v>0</v>
      </c>
      <c r="E45" s="114">
        <f>'Дисциплины+ЗЕ'!D28</f>
        <v>0</v>
      </c>
      <c r="F45" s="569">
        <f t="shared" si="33"/>
        <v>0</v>
      </c>
      <c r="G45" s="17"/>
      <c r="H45" s="15"/>
      <c r="I45" s="15"/>
      <c r="J45" s="15"/>
      <c r="K45" s="15"/>
      <c r="L45" s="15"/>
      <c r="M45" s="15"/>
      <c r="N45" s="572">
        <f t="shared" si="34"/>
        <v>0</v>
      </c>
      <c r="O45" s="149">
        <f t="shared" si="43"/>
        <v>0</v>
      </c>
      <c r="P45" s="123">
        <f t="shared" si="44"/>
        <v>0</v>
      </c>
      <c r="Q45" s="123">
        <f t="shared" si="45"/>
        <v>0</v>
      </c>
      <c r="R45" s="123">
        <f t="shared" si="46"/>
        <v>0</v>
      </c>
      <c r="S45" s="123">
        <f t="shared" si="47"/>
        <v>0</v>
      </c>
      <c r="T45" s="123">
        <f t="shared" si="48"/>
        <v>0</v>
      </c>
      <c r="U45" s="124">
        <f t="shared" si="49"/>
        <v>0</v>
      </c>
      <c r="V45" s="412"/>
      <c r="W45" s="22"/>
      <c r="X45" s="147"/>
      <c r="Y45" s="22"/>
      <c r="Z45" s="22"/>
      <c r="AA45" s="22">
        <f t="shared" si="35"/>
      </c>
      <c r="AB45" s="27"/>
      <c r="AC45" s="412"/>
      <c r="AD45" s="22"/>
      <c r="AE45" s="22"/>
      <c r="AF45" s="22"/>
      <c r="AG45" s="128">
        <f t="shared" si="36"/>
        <v>0</v>
      </c>
      <c r="AH45" s="412"/>
      <c r="AI45" s="22"/>
      <c r="AJ45" s="22"/>
      <c r="AK45" s="22"/>
      <c r="AL45" s="128">
        <f t="shared" si="37"/>
        <v>0</v>
      </c>
      <c r="AM45" s="412"/>
      <c r="AN45" s="22"/>
      <c r="AO45" s="22"/>
      <c r="AP45" s="22"/>
      <c r="AQ45" s="128">
        <f t="shared" si="38"/>
        <v>0</v>
      </c>
      <c r="AR45" s="412"/>
      <c r="AS45" s="22"/>
      <c r="AT45" s="22"/>
      <c r="AU45" s="22"/>
      <c r="AV45" s="128">
        <f t="shared" si="39"/>
        <v>0</v>
      </c>
      <c r="AW45" s="412"/>
      <c r="AX45" s="22"/>
      <c r="AY45" s="22"/>
      <c r="AZ45" s="22"/>
      <c r="BA45" s="128">
        <f t="shared" si="40"/>
        <v>0</v>
      </c>
      <c r="BB45" s="412"/>
      <c r="BC45" s="22"/>
      <c r="BD45" s="22"/>
      <c r="BE45" s="22"/>
      <c r="BF45" s="128">
        <f t="shared" si="41"/>
        <v>0</v>
      </c>
      <c r="BG45" s="412"/>
      <c r="BH45" s="22"/>
      <c r="BI45" s="22"/>
      <c r="BJ45" s="22"/>
      <c r="BK45" s="128">
        <f t="shared" si="42"/>
        <v>0</v>
      </c>
      <c r="BL45" s="135"/>
      <c r="BM45" s="52"/>
      <c r="BN45" s="155" t="str">
        <f t="shared" si="25"/>
        <v>0,</v>
      </c>
      <c r="BO45" s="155" t="str">
        <f t="shared" si="26"/>
        <v>0,</v>
      </c>
      <c r="BP45" s="155" t="str">
        <f t="shared" si="27"/>
        <v>0,</v>
      </c>
      <c r="BQ45" s="155" t="str">
        <f t="shared" si="28"/>
        <v>0,</v>
      </c>
      <c r="BR45" s="155" t="str">
        <f t="shared" si="29"/>
        <v>0,</v>
      </c>
      <c r="BS45" s="155" t="str">
        <f t="shared" si="30"/>
        <v>0,</v>
      </c>
      <c r="BT45" s="37"/>
    </row>
    <row r="46" spans="1:71" ht="10.5" customHeight="1">
      <c r="A46" s="104" t="str">
        <f>'Дисциплины+ЗЕ'!A29</f>
        <v>2_ЕН</v>
      </c>
      <c r="B46" s="105">
        <f>'Дисциплины+ЗЕ'!B29</f>
        <v>0</v>
      </c>
      <c r="C46" s="106" t="str">
        <f>'Дисциплины+ЗЕ'!C29</f>
        <v>2_Естественнонаучный</v>
      </c>
      <c r="D46" s="23"/>
      <c r="E46" s="115">
        <f>'Дисциплины+ЗЕ'!D29</f>
        <v>0</v>
      </c>
      <c r="F46" s="570">
        <f aca="true" t="shared" si="50" ref="F46:M46">F47+F63</f>
        <v>0</v>
      </c>
      <c r="G46" s="125">
        <f t="shared" si="50"/>
        <v>0</v>
      </c>
      <c r="H46" s="148">
        <f t="shared" si="50"/>
        <v>0</v>
      </c>
      <c r="I46" s="148">
        <f t="shared" si="50"/>
        <v>0</v>
      </c>
      <c r="J46" s="148">
        <f t="shared" si="50"/>
        <v>0</v>
      </c>
      <c r="K46" s="148">
        <f t="shared" si="50"/>
        <v>0</v>
      </c>
      <c r="L46" s="148">
        <f t="shared" si="50"/>
        <v>0</v>
      </c>
      <c r="M46" s="148">
        <f t="shared" si="50"/>
        <v>0</v>
      </c>
      <c r="N46" s="115">
        <f aca="true" t="shared" si="51" ref="N46:U46">N47+N63</f>
        <v>0</v>
      </c>
      <c r="O46" s="148">
        <f t="shared" si="51"/>
        <v>0</v>
      </c>
      <c r="P46" s="126">
        <f t="shared" si="51"/>
        <v>0</v>
      </c>
      <c r="Q46" s="126">
        <f t="shared" si="51"/>
        <v>0</v>
      </c>
      <c r="R46" s="126">
        <f t="shared" si="51"/>
        <v>0</v>
      </c>
      <c r="S46" s="126">
        <f t="shared" si="51"/>
        <v>0</v>
      </c>
      <c r="T46" s="126">
        <f t="shared" si="51"/>
        <v>0</v>
      </c>
      <c r="U46" s="127">
        <f t="shared" si="51"/>
        <v>0</v>
      </c>
      <c r="V46" s="411"/>
      <c r="W46" s="21"/>
      <c r="X46" s="21"/>
      <c r="Y46" s="21"/>
      <c r="Z46" s="21"/>
      <c r="AA46" s="417"/>
      <c r="AB46" s="25"/>
      <c r="AC46" s="28"/>
      <c r="AD46" s="21"/>
      <c r="AE46" s="21"/>
      <c r="AF46" s="21"/>
      <c r="AG46" s="21">
        <f t="shared" si="36"/>
        <v>0</v>
      </c>
      <c r="AH46" s="28"/>
      <c r="AI46" s="21"/>
      <c r="AJ46" s="21"/>
      <c r="AK46" s="21"/>
      <c r="AL46" s="21"/>
      <c r="AM46" s="28"/>
      <c r="AN46" s="21"/>
      <c r="AO46" s="21"/>
      <c r="AP46" s="21"/>
      <c r="AQ46" s="21"/>
      <c r="AR46" s="28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6"/>
      <c r="BM46" s="52"/>
      <c r="BN46" s="155" t="str">
        <f t="shared" si="25"/>
        <v>0,</v>
      </c>
      <c r="BO46" s="155" t="str">
        <f t="shared" si="26"/>
        <v>0,</v>
      </c>
      <c r="BP46" s="155" t="str">
        <f t="shared" si="27"/>
        <v>0,</v>
      </c>
      <c r="BQ46" s="155" t="str">
        <f t="shared" si="28"/>
        <v>0,</v>
      </c>
      <c r="BR46" s="155" t="str">
        <f t="shared" si="29"/>
        <v>0,</v>
      </c>
      <c r="BS46" s="155" t="str">
        <f t="shared" si="30"/>
        <v>0,</v>
      </c>
    </row>
    <row r="47" spans="1:71" ht="10.5" customHeight="1">
      <c r="A47" s="103" t="str">
        <f>'Дисциплины+ЗЕ'!A30</f>
        <v>2_ЕН</v>
      </c>
      <c r="B47" s="97">
        <f>'Дисциплины+ЗЕ'!B30</f>
        <v>0</v>
      </c>
      <c r="C47" s="98" t="str">
        <f>'Дисциплины+ЗЕ'!C30</f>
        <v>Базовая часть</v>
      </c>
      <c r="D47" s="40"/>
      <c r="E47" s="113">
        <f>'Дисциплины+ЗЕ'!D30</f>
        <v>0</v>
      </c>
      <c r="F47" s="568">
        <f>SUBTOTAL(9,F48:F62)</f>
        <v>0</v>
      </c>
      <c r="G47" s="120">
        <f>SUBTOTAL(9,G48:G62)</f>
        <v>0</v>
      </c>
      <c r="H47" s="109">
        <f aca="true" t="shared" si="52" ref="H47:M47">SUBTOTAL(9,H48:H62)</f>
        <v>0</v>
      </c>
      <c r="I47" s="109">
        <f t="shared" si="52"/>
        <v>0</v>
      </c>
      <c r="J47" s="109">
        <f t="shared" si="52"/>
        <v>0</v>
      </c>
      <c r="K47" s="109">
        <f t="shared" si="52"/>
        <v>0</v>
      </c>
      <c r="L47" s="109">
        <f t="shared" si="52"/>
        <v>0</v>
      </c>
      <c r="M47" s="109">
        <f t="shared" si="52"/>
        <v>0</v>
      </c>
      <c r="N47" s="113">
        <f aca="true" t="shared" si="53" ref="N47:U47">SUBTOTAL(9,N48:N62)</f>
        <v>0</v>
      </c>
      <c r="O47" s="109">
        <f t="shared" si="53"/>
        <v>0</v>
      </c>
      <c r="P47" s="121">
        <f t="shared" si="53"/>
        <v>0</v>
      </c>
      <c r="Q47" s="121">
        <f t="shared" si="53"/>
        <v>0</v>
      </c>
      <c r="R47" s="121">
        <f t="shared" si="53"/>
        <v>0</v>
      </c>
      <c r="S47" s="121">
        <f t="shared" si="53"/>
        <v>0</v>
      </c>
      <c r="T47" s="121">
        <f t="shared" si="53"/>
        <v>0</v>
      </c>
      <c r="U47" s="122">
        <f t="shared" si="53"/>
        <v>0</v>
      </c>
      <c r="V47" s="41"/>
      <c r="W47" s="39"/>
      <c r="X47" s="39"/>
      <c r="Y47" s="39"/>
      <c r="Z47" s="39"/>
      <c r="AA47" s="43"/>
      <c r="AB47" s="42"/>
      <c r="AC47" s="38"/>
      <c r="AD47" s="39"/>
      <c r="AE47" s="39"/>
      <c r="AF47" s="39"/>
      <c r="AG47" s="128">
        <f t="shared" si="36"/>
        <v>0</v>
      </c>
      <c r="AH47" s="38"/>
      <c r="AI47" s="39"/>
      <c r="AJ47" s="39"/>
      <c r="AK47" s="39"/>
      <c r="AL47" s="128">
        <f aca="true" t="shared" si="54" ref="AL47:AL78">IF(SUM(AH47:AK47)&gt;0,(H47*36-(SUM(AH47:AK47)+(COUNTIF($BN47,"*2*")*36))),0)</f>
        <v>0</v>
      </c>
      <c r="AM47" s="38"/>
      <c r="AN47" s="39"/>
      <c r="AO47" s="39"/>
      <c r="AP47" s="39"/>
      <c r="AQ47" s="128">
        <f aca="true" t="shared" si="55" ref="AQ47:AQ78">IF(SUM(AM47:AP47)&gt;0,(I47*36-(SUM(AM47:AP47)+(COUNTIF($BN47,"*3*")*36))),0)</f>
        <v>0</v>
      </c>
      <c r="AR47" s="38"/>
      <c r="AS47" s="39"/>
      <c r="AT47" s="39"/>
      <c r="AU47" s="39"/>
      <c r="AV47" s="128">
        <f aca="true" t="shared" si="56" ref="AV47:AV78">IF(SUM(AR47:AU47)&gt;0,(J47*36-(SUM(AR47:AU47)+(COUNTIF($BN47,"*4*")*36))),0)</f>
        <v>0</v>
      </c>
      <c r="AW47" s="38"/>
      <c r="AX47" s="39"/>
      <c r="AY47" s="39"/>
      <c r="AZ47" s="39"/>
      <c r="BA47" s="128">
        <f aca="true" t="shared" si="57" ref="BA47:BA78">IF(SUM(AW47:AZ47)&gt;0,(K47*36-(SUM(AW47:AZ47)+(COUNTIF($BN47,"*5*")*36))),0)</f>
        <v>0</v>
      </c>
      <c r="BB47" s="38"/>
      <c r="BC47" s="39"/>
      <c r="BD47" s="39"/>
      <c r="BE47" s="39"/>
      <c r="BF47" s="128">
        <f aca="true" t="shared" si="58" ref="BF47:BF78">IF(SUM(BB47:BE47)&gt;0,(L47*36-(SUM(BB47:BE47)+(COUNTIF($BN47,"*6*")*36))),0)</f>
        <v>0</v>
      </c>
      <c r="BG47" s="38"/>
      <c r="BH47" s="39"/>
      <c r="BI47" s="39"/>
      <c r="BJ47" s="39"/>
      <c r="BK47" s="128">
        <f aca="true" t="shared" si="59" ref="BK47:BK78">IF(SUM(BG47:BJ47)&gt;0,(M47*36-(SUM(BG47:BJ47)+(COUNTIF($BN47,"*7*")*36))),0)</f>
        <v>0</v>
      </c>
      <c r="BM47" s="52"/>
      <c r="BN47" s="155" t="str">
        <f t="shared" si="25"/>
        <v>0,</v>
      </c>
      <c r="BO47" s="155" t="str">
        <f t="shared" si="26"/>
        <v>0,</v>
      </c>
      <c r="BP47" s="155" t="str">
        <f t="shared" si="27"/>
        <v>0,</v>
      </c>
      <c r="BQ47" s="155" t="str">
        <f t="shared" si="28"/>
        <v>0,</v>
      </c>
      <c r="BR47" s="155" t="str">
        <f t="shared" si="29"/>
        <v>0,</v>
      </c>
      <c r="BS47" s="155" t="str">
        <f t="shared" si="30"/>
        <v>0,</v>
      </c>
    </row>
    <row r="48" spans="1:71" ht="12.75">
      <c r="A48" s="99" t="str">
        <f>'Дисциплины+ЗЕ'!A31</f>
        <v>2Б</v>
      </c>
      <c r="B48" s="100">
        <f>'Дисциплины+ЗЕ'!B31</f>
        <v>1</v>
      </c>
      <c r="C48" s="107">
        <f>'Дисциплины+ЗЕ'!C31</f>
        <v>0</v>
      </c>
      <c r="D48" s="137">
        <v>0</v>
      </c>
      <c r="E48" s="114">
        <f>'Дисциплины+ЗЕ'!D31</f>
        <v>0</v>
      </c>
      <c r="F48" s="569">
        <f aca="true" t="shared" si="60" ref="F48:F62">SUM(G48:M48)</f>
        <v>0</v>
      </c>
      <c r="G48" s="17"/>
      <c r="H48" s="15"/>
      <c r="I48" s="15"/>
      <c r="J48" s="15"/>
      <c r="K48" s="15"/>
      <c r="L48" s="15"/>
      <c r="M48" s="15"/>
      <c r="N48" s="572">
        <f>36*E48</f>
        <v>0</v>
      </c>
      <c r="O48" s="149">
        <f>SUM(Q48:U48)</f>
        <v>0</v>
      </c>
      <c r="P48" s="123">
        <f>SUM(Q48:T48)</f>
        <v>0</v>
      </c>
      <c r="Q48" s="123">
        <f>AC48+AH48+AM48+AR48+AW48+BB48+BG48</f>
        <v>0</v>
      </c>
      <c r="R48" s="123">
        <f>AD48+AI48+AN48+AS48+AX48+BC48+BH48</f>
        <v>0</v>
      </c>
      <c r="S48" s="123">
        <f>AE48+AJ48+AO48+AT48+AY48+BD48+BI48</f>
        <v>0</v>
      </c>
      <c r="T48" s="123">
        <f>AF48+AK48+AP48+AU48+AZ48+BE48+BJ48</f>
        <v>0</v>
      </c>
      <c r="U48" s="124">
        <f>AG48+AL48+AQ48+AV48+BA48+BF48+BK48+LEN(SUBSTITUTE(SUBSTITUTE(SUBSTITUTE(SUBSTITUTE(SUBSTITUTE(V48,"0",""),".","")," ",""),",",""),";",""))*36</f>
        <v>0</v>
      </c>
      <c r="V48" s="564"/>
      <c r="W48" s="22"/>
      <c r="X48" s="22"/>
      <c r="Y48" s="22"/>
      <c r="Z48" s="22"/>
      <c r="AA48" s="22"/>
      <c r="AB48" s="27"/>
      <c r="AC48" s="139"/>
      <c r="AD48" s="47"/>
      <c r="AE48" s="47"/>
      <c r="AF48" s="47"/>
      <c r="AG48" s="128">
        <f t="shared" si="36"/>
        <v>0</v>
      </c>
      <c r="AH48" s="614"/>
      <c r="AI48" s="140"/>
      <c r="AJ48" s="140"/>
      <c r="AK48" s="140"/>
      <c r="AL48" s="128">
        <f t="shared" si="54"/>
        <v>0</v>
      </c>
      <c r="AM48" s="412"/>
      <c r="AN48" s="22"/>
      <c r="AO48" s="22"/>
      <c r="AP48" s="22"/>
      <c r="AQ48" s="128">
        <f t="shared" si="55"/>
        <v>0</v>
      </c>
      <c r="AR48" s="412"/>
      <c r="AS48" s="22"/>
      <c r="AT48" s="22"/>
      <c r="AU48" s="22"/>
      <c r="AV48" s="128">
        <f t="shared" si="56"/>
        <v>0</v>
      </c>
      <c r="AW48" s="412"/>
      <c r="AX48" s="22"/>
      <c r="AY48" s="22"/>
      <c r="AZ48" s="22"/>
      <c r="BA48" s="128">
        <f t="shared" si="57"/>
        <v>0</v>
      </c>
      <c r="BB48" s="412"/>
      <c r="BC48" s="22"/>
      <c r="BD48" s="22"/>
      <c r="BE48" s="22"/>
      <c r="BF48" s="128">
        <f t="shared" si="58"/>
        <v>0</v>
      </c>
      <c r="BG48" s="412"/>
      <c r="BH48" s="22"/>
      <c r="BI48" s="22"/>
      <c r="BJ48" s="22"/>
      <c r="BK48" s="128">
        <f t="shared" si="59"/>
        <v>0</v>
      </c>
      <c r="BM48" s="52"/>
      <c r="BN48" s="155" t="str">
        <f t="shared" si="25"/>
        <v>0,</v>
      </c>
      <c r="BO48" s="155" t="str">
        <f t="shared" si="26"/>
        <v>0,</v>
      </c>
      <c r="BP48" s="155" t="str">
        <f t="shared" si="27"/>
        <v>0,</v>
      </c>
      <c r="BQ48" s="155" t="str">
        <f t="shared" si="28"/>
        <v>0,</v>
      </c>
      <c r="BR48" s="155" t="str">
        <f t="shared" si="29"/>
        <v>0,</v>
      </c>
      <c r="BS48" s="155" t="str">
        <f t="shared" si="30"/>
        <v>0,</v>
      </c>
    </row>
    <row r="49" spans="1:71" ht="12.75">
      <c r="A49" s="99" t="str">
        <f>'Дисциплины+ЗЕ'!A32</f>
        <v>2Б</v>
      </c>
      <c r="B49" s="100">
        <f>'Дисциплины+ЗЕ'!B32</f>
        <v>2</v>
      </c>
      <c r="C49" s="107">
        <f>'Дисциплины+ЗЕ'!C32</f>
        <v>0</v>
      </c>
      <c r="D49" s="137">
        <v>0</v>
      </c>
      <c r="E49" s="114">
        <f>'Дисциплины+ЗЕ'!D32</f>
        <v>0</v>
      </c>
      <c r="F49" s="569">
        <f t="shared" si="60"/>
        <v>0</v>
      </c>
      <c r="G49" s="17"/>
      <c r="H49" s="15"/>
      <c r="I49" s="15"/>
      <c r="J49" s="15"/>
      <c r="K49" s="15"/>
      <c r="L49" s="15"/>
      <c r="M49" s="15"/>
      <c r="N49" s="572">
        <f>36*E49</f>
        <v>0</v>
      </c>
      <c r="O49" s="149">
        <f aca="true" t="shared" si="61" ref="O49:O62">SUM(Q49:U49)</f>
        <v>0</v>
      </c>
      <c r="P49" s="123">
        <f aca="true" t="shared" si="62" ref="P49:P62">SUM(Q49:T49)</f>
        <v>0</v>
      </c>
      <c r="Q49" s="123">
        <f aca="true" t="shared" si="63" ref="Q49:Q62">AC49+AH49+AM49+AR49+AW49+BB49+BG49</f>
        <v>0</v>
      </c>
      <c r="R49" s="123">
        <f aca="true" t="shared" si="64" ref="R49:R62">AD49+AI49+AN49+AS49+AX49+BC49+BH49</f>
        <v>0</v>
      </c>
      <c r="S49" s="123">
        <f aca="true" t="shared" si="65" ref="S49:S62">AE49+AJ49+AO49+AT49+AY49+BD49+BI49</f>
        <v>0</v>
      </c>
      <c r="T49" s="123">
        <f aca="true" t="shared" si="66" ref="T49:T62">AF49+AK49+AP49+AU49+AZ49+BE49+BJ49</f>
        <v>0</v>
      </c>
      <c r="U49" s="124">
        <f aca="true" t="shared" si="67" ref="U49:U62">AG49+AL49+AQ49+AV49+BA49+BF49+BK49+LEN(SUBSTITUTE(SUBSTITUTE(SUBSTITUTE(SUBSTITUTE(SUBSTITUTE(V49,"0",""),".","")," ",""),",",""),";",""))*36</f>
        <v>0</v>
      </c>
      <c r="V49" s="564"/>
      <c r="W49" s="22"/>
      <c r="X49" s="22"/>
      <c r="Y49" s="22"/>
      <c r="Z49" s="22"/>
      <c r="AA49" s="22"/>
      <c r="AB49" s="27"/>
      <c r="AC49" s="139"/>
      <c r="AD49" s="47"/>
      <c r="AE49" s="47"/>
      <c r="AF49" s="47"/>
      <c r="AG49" s="128">
        <f t="shared" si="36"/>
        <v>0</v>
      </c>
      <c r="AH49" s="614"/>
      <c r="AI49" s="140"/>
      <c r="AJ49" s="140"/>
      <c r="AK49" s="140"/>
      <c r="AL49" s="128">
        <f t="shared" si="54"/>
        <v>0</v>
      </c>
      <c r="AM49" s="412"/>
      <c r="AN49" s="22"/>
      <c r="AO49" s="22"/>
      <c r="AP49" s="22"/>
      <c r="AQ49" s="128">
        <f t="shared" si="55"/>
        <v>0</v>
      </c>
      <c r="AR49" s="412"/>
      <c r="AS49" s="22"/>
      <c r="AT49" s="22"/>
      <c r="AU49" s="22"/>
      <c r="AV49" s="128">
        <f t="shared" si="56"/>
        <v>0</v>
      </c>
      <c r="AW49" s="412"/>
      <c r="AX49" s="22"/>
      <c r="AY49" s="22"/>
      <c r="AZ49" s="22"/>
      <c r="BA49" s="128">
        <f t="shared" si="57"/>
        <v>0</v>
      </c>
      <c r="BB49" s="412"/>
      <c r="BC49" s="22"/>
      <c r="BD49" s="22"/>
      <c r="BE49" s="22"/>
      <c r="BF49" s="128">
        <f t="shared" si="58"/>
        <v>0</v>
      </c>
      <c r="BG49" s="412"/>
      <c r="BH49" s="22"/>
      <c r="BI49" s="22"/>
      <c r="BJ49" s="22"/>
      <c r="BK49" s="128">
        <f t="shared" si="59"/>
        <v>0</v>
      </c>
      <c r="BM49" s="52"/>
      <c r="BN49" s="155" t="str">
        <f t="shared" si="25"/>
        <v>0,</v>
      </c>
      <c r="BO49" s="155" t="str">
        <f t="shared" si="26"/>
        <v>0,</v>
      </c>
      <c r="BP49" s="155" t="str">
        <f t="shared" si="27"/>
        <v>0,</v>
      </c>
      <c r="BQ49" s="155" t="str">
        <f t="shared" si="28"/>
        <v>0,</v>
      </c>
      <c r="BR49" s="155" t="str">
        <f t="shared" si="29"/>
        <v>0,</v>
      </c>
      <c r="BS49" s="155" t="str">
        <f t="shared" si="30"/>
        <v>0,</v>
      </c>
    </row>
    <row r="50" spans="1:71" ht="12.75">
      <c r="A50" s="99" t="str">
        <f>'Дисциплины+ЗЕ'!A33</f>
        <v>2Б</v>
      </c>
      <c r="B50" s="100">
        <f>'Дисциплины+ЗЕ'!B33</f>
        <v>3</v>
      </c>
      <c r="C50" s="107">
        <f>'Дисциплины+ЗЕ'!C33</f>
        <v>0</v>
      </c>
      <c r="D50" s="137">
        <v>0</v>
      </c>
      <c r="E50" s="114">
        <f>'Дисциплины+ЗЕ'!D33</f>
        <v>0</v>
      </c>
      <c r="F50" s="569">
        <f t="shared" si="60"/>
        <v>0</v>
      </c>
      <c r="G50" s="17"/>
      <c r="H50" s="15"/>
      <c r="I50" s="15"/>
      <c r="J50" s="15"/>
      <c r="K50" s="15"/>
      <c r="L50" s="15"/>
      <c r="M50" s="15"/>
      <c r="N50" s="572">
        <f aca="true" t="shared" si="68" ref="N50:N62">36*E50</f>
        <v>0</v>
      </c>
      <c r="O50" s="149">
        <f t="shared" si="61"/>
        <v>0</v>
      </c>
      <c r="P50" s="123">
        <f t="shared" si="62"/>
        <v>0</v>
      </c>
      <c r="Q50" s="123">
        <f t="shared" si="63"/>
        <v>0</v>
      </c>
      <c r="R50" s="123">
        <f t="shared" si="64"/>
        <v>0</v>
      </c>
      <c r="S50" s="123">
        <f t="shared" si="65"/>
        <v>0</v>
      </c>
      <c r="T50" s="123">
        <f t="shared" si="66"/>
        <v>0</v>
      </c>
      <c r="U50" s="124">
        <f t="shared" si="67"/>
        <v>0</v>
      </c>
      <c r="V50" s="564"/>
      <c r="W50" s="22"/>
      <c r="X50" s="22"/>
      <c r="Y50" s="22"/>
      <c r="Z50" s="22"/>
      <c r="AA50" s="22"/>
      <c r="AB50" s="27"/>
      <c r="AC50" s="139"/>
      <c r="AD50" s="47"/>
      <c r="AE50" s="47"/>
      <c r="AF50" s="47"/>
      <c r="AG50" s="128">
        <f t="shared" si="36"/>
        <v>0</v>
      </c>
      <c r="AH50" s="614"/>
      <c r="AI50" s="140"/>
      <c r="AJ50" s="140"/>
      <c r="AK50" s="140"/>
      <c r="AL50" s="128">
        <f t="shared" si="54"/>
        <v>0</v>
      </c>
      <c r="AM50" s="412"/>
      <c r="AN50" s="22"/>
      <c r="AO50" s="22"/>
      <c r="AP50" s="22"/>
      <c r="AQ50" s="128">
        <f t="shared" si="55"/>
        <v>0</v>
      </c>
      <c r="AR50" s="412"/>
      <c r="AS50" s="22"/>
      <c r="AT50" s="22"/>
      <c r="AU50" s="22"/>
      <c r="AV50" s="128">
        <f t="shared" si="56"/>
        <v>0</v>
      </c>
      <c r="AW50" s="412"/>
      <c r="AX50" s="22"/>
      <c r="AY50" s="22"/>
      <c r="AZ50" s="22"/>
      <c r="BA50" s="128">
        <f t="shared" si="57"/>
        <v>0</v>
      </c>
      <c r="BB50" s="412"/>
      <c r="BC50" s="22"/>
      <c r="BD50" s="22"/>
      <c r="BE50" s="22"/>
      <c r="BF50" s="128">
        <f t="shared" si="58"/>
        <v>0</v>
      </c>
      <c r="BG50" s="412"/>
      <c r="BH50" s="22"/>
      <c r="BI50" s="22"/>
      <c r="BJ50" s="22"/>
      <c r="BK50" s="128">
        <f t="shared" si="59"/>
        <v>0</v>
      </c>
      <c r="BM50" s="52"/>
      <c r="BN50" s="155" t="str">
        <f t="shared" si="25"/>
        <v>0,</v>
      </c>
      <c r="BO50" s="155" t="str">
        <f t="shared" si="26"/>
        <v>0,</v>
      </c>
      <c r="BP50" s="155" t="str">
        <f t="shared" si="27"/>
        <v>0,</v>
      </c>
      <c r="BQ50" s="155" t="str">
        <f t="shared" si="28"/>
        <v>0,</v>
      </c>
      <c r="BR50" s="155" t="str">
        <f t="shared" si="29"/>
        <v>0,</v>
      </c>
      <c r="BS50" s="155" t="str">
        <f t="shared" si="30"/>
        <v>0,</v>
      </c>
    </row>
    <row r="51" spans="1:71" ht="12" customHeight="1">
      <c r="A51" s="99" t="str">
        <f>'Дисциплины+ЗЕ'!A34</f>
        <v>2Б</v>
      </c>
      <c r="B51" s="100">
        <f>'Дисциплины+ЗЕ'!B34</f>
        <v>4</v>
      </c>
      <c r="C51" s="107">
        <f>'Дисциплины+ЗЕ'!C34</f>
        <v>0</v>
      </c>
      <c r="D51" s="137">
        <v>0</v>
      </c>
      <c r="E51" s="114">
        <f>'Дисциплины+ЗЕ'!D34</f>
        <v>0</v>
      </c>
      <c r="F51" s="569">
        <f t="shared" si="60"/>
        <v>0</v>
      </c>
      <c r="G51" s="17"/>
      <c r="H51" s="15"/>
      <c r="I51" s="15"/>
      <c r="J51" s="15"/>
      <c r="K51" s="15"/>
      <c r="L51" s="15"/>
      <c r="M51" s="15"/>
      <c r="N51" s="572">
        <f t="shared" si="68"/>
        <v>0</v>
      </c>
      <c r="O51" s="149">
        <f t="shared" si="61"/>
        <v>0</v>
      </c>
      <c r="P51" s="123">
        <f t="shared" si="62"/>
        <v>0</v>
      </c>
      <c r="Q51" s="123">
        <f t="shared" si="63"/>
        <v>0</v>
      </c>
      <c r="R51" s="123">
        <f t="shared" si="64"/>
        <v>0</v>
      </c>
      <c r="S51" s="123">
        <f t="shared" si="65"/>
        <v>0</v>
      </c>
      <c r="T51" s="123">
        <f t="shared" si="66"/>
        <v>0</v>
      </c>
      <c r="U51" s="124">
        <f t="shared" si="67"/>
        <v>0</v>
      </c>
      <c r="V51" s="564"/>
      <c r="W51" s="22"/>
      <c r="X51" s="22"/>
      <c r="Y51" s="22"/>
      <c r="Z51" s="22"/>
      <c r="AA51" s="22"/>
      <c r="AB51" s="27"/>
      <c r="AC51" s="139"/>
      <c r="AD51" s="47"/>
      <c r="AE51" s="47"/>
      <c r="AF51" s="47"/>
      <c r="AG51" s="128">
        <f t="shared" si="36"/>
        <v>0</v>
      </c>
      <c r="AH51" s="614"/>
      <c r="AI51" s="140"/>
      <c r="AJ51" s="140"/>
      <c r="AK51" s="140"/>
      <c r="AL51" s="128">
        <f t="shared" si="54"/>
        <v>0</v>
      </c>
      <c r="AM51" s="412"/>
      <c r="AN51" s="22"/>
      <c r="AO51" s="22"/>
      <c r="AP51" s="22"/>
      <c r="AQ51" s="128">
        <f t="shared" si="55"/>
        <v>0</v>
      </c>
      <c r="AR51" s="412"/>
      <c r="AS51" s="22"/>
      <c r="AT51" s="22"/>
      <c r="AU51" s="22"/>
      <c r="AV51" s="128">
        <f t="shared" si="56"/>
        <v>0</v>
      </c>
      <c r="AW51" s="412"/>
      <c r="AX51" s="22"/>
      <c r="AY51" s="22"/>
      <c r="AZ51" s="22"/>
      <c r="BA51" s="128">
        <f t="shared" si="57"/>
        <v>0</v>
      </c>
      <c r="BB51" s="412"/>
      <c r="BC51" s="22"/>
      <c r="BD51" s="22"/>
      <c r="BE51" s="22"/>
      <c r="BF51" s="128">
        <f t="shared" si="58"/>
        <v>0</v>
      </c>
      <c r="BG51" s="412"/>
      <c r="BH51" s="22"/>
      <c r="BI51" s="22"/>
      <c r="BJ51" s="22"/>
      <c r="BK51" s="128">
        <f t="shared" si="59"/>
        <v>0</v>
      </c>
      <c r="BM51" s="52"/>
      <c r="BN51" s="155" t="str">
        <f t="shared" si="25"/>
        <v>0,</v>
      </c>
      <c r="BO51" s="155" t="str">
        <f t="shared" si="26"/>
        <v>0,</v>
      </c>
      <c r="BP51" s="155" t="str">
        <f t="shared" si="27"/>
        <v>0,</v>
      </c>
      <c r="BQ51" s="155" t="str">
        <f t="shared" si="28"/>
        <v>0,</v>
      </c>
      <c r="BR51" s="155" t="str">
        <f t="shared" si="29"/>
        <v>0,</v>
      </c>
      <c r="BS51" s="155" t="str">
        <f t="shared" si="30"/>
        <v>0,</v>
      </c>
    </row>
    <row r="52" spans="1:71" ht="10.5" customHeight="1">
      <c r="A52" s="99" t="str">
        <f>'Дисциплины+ЗЕ'!A35</f>
        <v>2Б</v>
      </c>
      <c r="B52" s="100">
        <f>'Дисциплины+ЗЕ'!B35</f>
        <v>5</v>
      </c>
      <c r="C52" s="107">
        <f>'Дисциплины+ЗЕ'!C35</f>
        <v>0</v>
      </c>
      <c r="D52" s="137">
        <v>0</v>
      </c>
      <c r="E52" s="114">
        <f>'Дисциплины+ЗЕ'!D35</f>
        <v>0</v>
      </c>
      <c r="F52" s="569">
        <f t="shared" si="60"/>
        <v>0</v>
      </c>
      <c r="G52" s="17"/>
      <c r="H52" s="15"/>
      <c r="I52" s="15"/>
      <c r="J52" s="15"/>
      <c r="K52" s="15"/>
      <c r="L52" s="15"/>
      <c r="M52" s="15"/>
      <c r="N52" s="572">
        <f t="shared" si="68"/>
        <v>0</v>
      </c>
      <c r="O52" s="149">
        <f t="shared" si="61"/>
        <v>0</v>
      </c>
      <c r="P52" s="123">
        <f t="shared" si="62"/>
        <v>0</v>
      </c>
      <c r="Q52" s="123">
        <f t="shared" si="63"/>
        <v>0</v>
      </c>
      <c r="R52" s="123">
        <f t="shared" si="64"/>
        <v>0</v>
      </c>
      <c r="S52" s="123">
        <f t="shared" si="65"/>
        <v>0</v>
      </c>
      <c r="T52" s="123">
        <f t="shared" si="66"/>
        <v>0</v>
      </c>
      <c r="U52" s="124">
        <f t="shared" si="67"/>
        <v>0</v>
      </c>
      <c r="V52" s="564"/>
      <c r="W52" s="22"/>
      <c r="X52" s="22"/>
      <c r="Y52" s="22"/>
      <c r="Z52" s="22"/>
      <c r="AA52" s="22"/>
      <c r="AB52" s="27"/>
      <c r="AC52" s="139"/>
      <c r="AD52" s="47"/>
      <c r="AE52" s="47"/>
      <c r="AF52" s="47"/>
      <c r="AG52" s="128">
        <f t="shared" si="36"/>
        <v>0</v>
      </c>
      <c r="AH52" s="614"/>
      <c r="AI52" s="140"/>
      <c r="AJ52" s="140"/>
      <c r="AK52" s="140"/>
      <c r="AL52" s="128">
        <f t="shared" si="54"/>
        <v>0</v>
      </c>
      <c r="AM52" s="412"/>
      <c r="AN52" s="22"/>
      <c r="AO52" s="22"/>
      <c r="AP52" s="22"/>
      <c r="AQ52" s="128">
        <f t="shared" si="55"/>
        <v>0</v>
      </c>
      <c r="AR52" s="412"/>
      <c r="AS52" s="22"/>
      <c r="AT52" s="22"/>
      <c r="AU52" s="22"/>
      <c r="AV52" s="128">
        <f t="shared" si="56"/>
        <v>0</v>
      </c>
      <c r="AW52" s="412"/>
      <c r="AX52" s="22"/>
      <c r="AY52" s="22"/>
      <c r="AZ52" s="22"/>
      <c r="BA52" s="128">
        <f t="shared" si="57"/>
        <v>0</v>
      </c>
      <c r="BB52" s="412"/>
      <c r="BC52" s="22"/>
      <c r="BD52" s="22"/>
      <c r="BE52" s="22"/>
      <c r="BF52" s="128">
        <f t="shared" si="58"/>
        <v>0</v>
      </c>
      <c r="BG52" s="412"/>
      <c r="BH52" s="22"/>
      <c r="BI52" s="22"/>
      <c r="BJ52" s="22"/>
      <c r="BK52" s="128">
        <f t="shared" si="59"/>
        <v>0</v>
      </c>
      <c r="BM52" s="52"/>
      <c r="BN52" s="155" t="str">
        <f t="shared" si="25"/>
        <v>0,</v>
      </c>
      <c r="BO52" s="155" t="str">
        <f t="shared" si="26"/>
        <v>0,</v>
      </c>
      <c r="BP52" s="155" t="str">
        <f t="shared" si="27"/>
        <v>0,</v>
      </c>
      <c r="BQ52" s="155" t="str">
        <f t="shared" si="28"/>
        <v>0,</v>
      </c>
      <c r="BR52" s="155" t="str">
        <f t="shared" si="29"/>
        <v>0,</v>
      </c>
      <c r="BS52" s="155" t="str">
        <f t="shared" si="30"/>
        <v>0,</v>
      </c>
    </row>
    <row r="53" spans="1:72" s="7" customFormat="1" ht="10.5" customHeight="1">
      <c r="A53" s="99" t="str">
        <f>'Дисциплины+ЗЕ'!A36</f>
        <v>2Б</v>
      </c>
      <c r="B53" s="100">
        <f>'Дисциплины+ЗЕ'!B36</f>
        <v>6</v>
      </c>
      <c r="C53" s="107">
        <f>'Дисциплины+ЗЕ'!C36</f>
        <v>0</v>
      </c>
      <c r="D53" s="137">
        <v>0</v>
      </c>
      <c r="E53" s="114">
        <f>'Дисциплины+ЗЕ'!D36</f>
        <v>0</v>
      </c>
      <c r="F53" s="569">
        <f t="shared" si="60"/>
        <v>0</v>
      </c>
      <c r="G53" s="17"/>
      <c r="H53" s="15"/>
      <c r="I53" s="15"/>
      <c r="J53" s="15"/>
      <c r="K53" s="15"/>
      <c r="L53" s="15"/>
      <c r="M53" s="15"/>
      <c r="N53" s="572">
        <f t="shared" si="68"/>
        <v>0</v>
      </c>
      <c r="O53" s="149">
        <f t="shared" si="61"/>
        <v>0</v>
      </c>
      <c r="P53" s="123">
        <f t="shared" si="62"/>
        <v>0</v>
      </c>
      <c r="Q53" s="123">
        <f t="shared" si="63"/>
        <v>0</v>
      </c>
      <c r="R53" s="123">
        <f t="shared" si="64"/>
        <v>0</v>
      </c>
      <c r="S53" s="123">
        <f t="shared" si="65"/>
        <v>0</v>
      </c>
      <c r="T53" s="123">
        <f t="shared" si="66"/>
        <v>0</v>
      </c>
      <c r="U53" s="124">
        <f t="shared" si="67"/>
        <v>0</v>
      </c>
      <c r="V53" s="564"/>
      <c r="W53" s="22"/>
      <c r="X53" s="22"/>
      <c r="Y53" s="22"/>
      <c r="Z53" s="22"/>
      <c r="AA53" s="22"/>
      <c r="AB53" s="27"/>
      <c r="AC53" s="139"/>
      <c r="AD53" s="47"/>
      <c r="AE53" s="47"/>
      <c r="AF53" s="47"/>
      <c r="AG53" s="128">
        <f t="shared" si="36"/>
        <v>0</v>
      </c>
      <c r="AH53" s="139"/>
      <c r="AI53" s="47"/>
      <c r="AJ53" s="47"/>
      <c r="AK53" s="47"/>
      <c r="AL53" s="128">
        <f t="shared" si="54"/>
        <v>0</v>
      </c>
      <c r="AM53" s="412"/>
      <c r="AN53" s="22"/>
      <c r="AO53" s="22"/>
      <c r="AP53" s="22"/>
      <c r="AQ53" s="128">
        <f t="shared" si="55"/>
        <v>0</v>
      </c>
      <c r="AR53" s="412"/>
      <c r="AS53" s="22"/>
      <c r="AT53" s="22"/>
      <c r="AU53" s="22"/>
      <c r="AV53" s="128">
        <f t="shared" si="56"/>
        <v>0</v>
      </c>
      <c r="AW53" s="412"/>
      <c r="AX53" s="22"/>
      <c r="AY53" s="22"/>
      <c r="AZ53" s="22"/>
      <c r="BA53" s="128">
        <f t="shared" si="57"/>
        <v>0</v>
      </c>
      <c r="BB53" s="412"/>
      <c r="BC53" s="22"/>
      <c r="BD53" s="22"/>
      <c r="BE53" s="22"/>
      <c r="BF53" s="128">
        <f t="shared" si="58"/>
        <v>0</v>
      </c>
      <c r="BG53" s="412"/>
      <c r="BH53" s="22"/>
      <c r="BI53" s="22"/>
      <c r="BJ53" s="22"/>
      <c r="BK53" s="128">
        <f t="shared" si="59"/>
        <v>0</v>
      </c>
      <c r="BL53" s="135"/>
      <c r="BM53" s="52"/>
      <c r="BN53" s="155" t="str">
        <f t="shared" si="25"/>
        <v>0,</v>
      </c>
      <c r="BO53" s="155" t="str">
        <f t="shared" si="26"/>
        <v>0,</v>
      </c>
      <c r="BP53" s="155" t="str">
        <f t="shared" si="27"/>
        <v>0,</v>
      </c>
      <c r="BQ53" s="155" t="str">
        <f t="shared" si="28"/>
        <v>0,</v>
      </c>
      <c r="BR53" s="155" t="str">
        <f t="shared" si="29"/>
        <v>0,</v>
      </c>
      <c r="BS53" s="155" t="str">
        <f t="shared" si="30"/>
        <v>0,</v>
      </c>
      <c r="BT53" s="37"/>
    </row>
    <row r="54" spans="1:72" s="7" customFormat="1" ht="10.5" customHeight="1">
      <c r="A54" s="99" t="str">
        <f>'Дисциплины+ЗЕ'!A37</f>
        <v>2Б</v>
      </c>
      <c r="B54" s="100">
        <f>'Дисциплины+ЗЕ'!B37</f>
        <v>7</v>
      </c>
      <c r="C54" s="107">
        <f>'Дисциплины+ЗЕ'!C37</f>
        <v>0</v>
      </c>
      <c r="D54" s="137">
        <v>0</v>
      </c>
      <c r="E54" s="114">
        <f>'Дисциплины+ЗЕ'!D37</f>
        <v>0</v>
      </c>
      <c r="F54" s="569">
        <f t="shared" si="60"/>
        <v>0</v>
      </c>
      <c r="G54" s="17"/>
      <c r="H54" s="15"/>
      <c r="I54" s="15"/>
      <c r="J54" s="15"/>
      <c r="K54" s="15"/>
      <c r="L54" s="15"/>
      <c r="M54" s="15"/>
      <c r="N54" s="572">
        <f>36*E54</f>
        <v>0</v>
      </c>
      <c r="O54" s="149">
        <f t="shared" si="61"/>
        <v>0</v>
      </c>
      <c r="P54" s="123">
        <f t="shared" si="62"/>
        <v>0</v>
      </c>
      <c r="Q54" s="123">
        <f t="shared" si="63"/>
        <v>0</v>
      </c>
      <c r="R54" s="123">
        <f t="shared" si="64"/>
        <v>0</v>
      </c>
      <c r="S54" s="123">
        <f t="shared" si="65"/>
        <v>0</v>
      </c>
      <c r="T54" s="123">
        <f t="shared" si="66"/>
        <v>0</v>
      </c>
      <c r="U54" s="124">
        <f t="shared" si="67"/>
        <v>0</v>
      </c>
      <c r="V54" s="564"/>
      <c r="W54" s="22"/>
      <c r="X54" s="22"/>
      <c r="Y54" s="22"/>
      <c r="Z54" s="22"/>
      <c r="AA54" s="22"/>
      <c r="AB54" s="27"/>
      <c r="AC54" s="139"/>
      <c r="AD54" s="47"/>
      <c r="AE54" s="47"/>
      <c r="AF54" s="47"/>
      <c r="AG54" s="128">
        <f t="shared" si="36"/>
        <v>0</v>
      </c>
      <c r="AH54" s="412"/>
      <c r="AI54" s="22"/>
      <c r="AJ54" s="22"/>
      <c r="AK54" s="22"/>
      <c r="AL54" s="128">
        <f t="shared" si="54"/>
        <v>0</v>
      </c>
      <c r="AM54" s="412"/>
      <c r="AN54" s="22"/>
      <c r="AO54" s="22"/>
      <c r="AP54" s="22"/>
      <c r="AQ54" s="128">
        <f t="shared" si="55"/>
        <v>0</v>
      </c>
      <c r="AR54" s="412"/>
      <c r="AS54" s="22"/>
      <c r="AT54" s="22"/>
      <c r="AU54" s="22"/>
      <c r="AV54" s="128">
        <f t="shared" si="56"/>
        <v>0</v>
      </c>
      <c r="AW54" s="412"/>
      <c r="AX54" s="22"/>
      <c r="AY54" s="22"/>
      <c r="AZ54" s="22"/>
      <c r="BA54" s="128">
        <f t="shared" si="57"/>
        <v>0</v>
      </c>
      <c r="BB54" s="412"/>
      <c r="BC54" s="22"/>
      <c r="BD54" s="22"/>
      <c r="BE54" s="22"/>
      <c r="BF54" s="128">
        <f t="shared" si="58"/>
        <v>0</v>
      </c>
      <c r="BG54" s="412"/>
      <c r="BH54" s="22"/>
      <c r="BI54" s="22"/>
      <c r="BJ54" s="22"/>
      <c r="BK54" s="128">
        <f t="shared" si="59"/>
        <v>0</v>
      </c>
      <c r="BL54" s="135"/>
      <c r="BM54" s="52"/>
      <c r="BN54" s="155" t="str">
        <f t="shared" si="25"/>
        <v>0,</v>
      </c>
      <c r="BO54" s="155" t="str">
        <f t="shared" si="26"/>
        <v>0,</v>
      </c>
      <c r="BP54" s="155" t="str">
        <f t="shared" si="27"/>
        <v>0,</v>
      </c>
      <c r="BQ54" s="155" t="str">
        <f t="shared" si="28"/>
        <v>0,</v>
      </c>
      <c r="BR54" s="155" t="str">
        <f t="shared" si="29"/>
        <v>0,</v>
      </c>
      <c r="BS54" s="155" t="str">
        <f t="shared" si="30"/>
        <v>0,</v>
      </c>
      <c r="BT54" s="37"/>
    </row>
    <row r="55" spans="1:72" s="7" customFormat="1" ht="10.5" customHeight="1">
      <c r="A55" s="99" t="str">
        <f>'Дисциплины+ЗЕ'!A38</f>
        <v>2Б</v>
      </c>
      <c r="B55" s="100">
        <f>'Дисциплины+ЗЕ'!B38</f>
        <v>8</v>
      </c>
      <c r="C55" s="107">
        <f>'Дисциплины+ЗЕ'!C38</f>
        <v>0</v>
      </c>
      <c r="D55" s="137">
        <v>0</v>
      </c>
      <c r="E55" s="114">
        <f>'Дисциплины+ЗЕ'!D38</f>
        <v>0</v>
      </c>
      <c r="F55" s="569">
        <f t="shared" si="60"/>
        <v>0</v>
      </c>
      <c r="G55" s="17"/>
      <c r="H55" s="15"/>
      <c r="I55" s="15"/>
      <c r="J55" s="15"/>
      <c r="K55" s="15"/>
      <c r="L55" s="15"/>
      <c r="M55" s="15"/>
      <c r="N55" s="572">
        <f t="shared" si="68"/>
        <v>0</v>
      </c>
      <c r="O55" s="149">
        <f t="shared" si="61"/>
        <v>0</v>
      </c>
      <c r="P55" s="123">
        <f t="shared" si="62"/>
        <v>0</v>
      </c>
      <c r="Q55" s="123">
        <f t="shared" si="63"/>
        <v>0</v>
      </c>
      <c r="R55" s="123">
        <f t="shared" si="64"/>
        <v>0</v>
      </c>
      <c r="S55" s="123">
        <f t="shared" si="65"/>
        <v>0</v>
      </c>
      <c r="T55" s="123">
        <f t="shared" si="66"/>
        <v>0</v>
      </c>
      <c r="U55" s="124">
        <f t="shared" si="67"/>
        <v>0</v>
      </c>
      <c r="V55" s="412"/>
      <c r="W55" s="22"/>
      <c r="X55" s="147"/>
      <c r="Y55" s="22"/>
      <c r="Z55" s="22"/>
      <c r="AA55" s="22"/>
      <c r="AB55" s="27"/>
      <c r="AC55" s="412"/>
      <c r="AD55" s="22"/>
      <c r="AE55" s="22"/>
      <c r="AF55" s="22"/>
      <c r="AG55" s="128">
        <f t="shared" si="36"/>
        <v>0</v>
      </c>
      <c r="AH55" s="412"/>
      <c r="AI55" s="22"/>
      <c r="AJ55" s="22"/>
      <c r="AK55" s="22"/>
      <c r="AL55" s="128">
        <f t="shared" si="54"/>
        <v>0</v>
      </c>
      <c r="AM55" s="412"/>
      <c r="AN55" s="22"/>
      <c r="AO55" s="22"/>
      <c r="AP55" s="22"/>
      <c r="AQ55" s="128">
        <f t="shared" si="55"/>
        <v>0</v>
      </c>
      <c r="AR55" s="412"/>
      <c r="AS55" s="22"/>
      <c r="AT55" s="22"/>
      <c r="AU55" s="22"/>
      <c r="AV55" s="128">
        <f t="shared" si="56"/>
        <v>0</v>
      </c>
      <c r="AW55" s="412"/>
      <c r="AX55" s="22"/>
      <c r="AY55" s="22"/>
      <c r="AZ55" s="22"/>
      <c r="BA55" s="128">
        <f t="shared" si="57"/>
        <v>0</v>
      </c>
      <c r="BB55" s="412"/>
      <c r="BC55" s="22"/>
      <c r="BD55" s="22"/>
      <c r="BE55" s="22"/>
      <c r="BF55" s="128">
        <f t="shared" si="58"/>
        <v>0</v>
      </c>
      <c r="BG55" s="412"/>
      <c r="BH55" s="22"/>
      <c r="BI55" s="22"/>
      <c r="BJ55" s="22"/>
      <c r="BK55" s="128">
        <f t="shared" si="59"/>
        <v>0</v>
      </c>
      <c r="BL55" s="135"/>
      <c r="BM55" s="52"/>
      <c r="BN55" s="155" t="str">
        <f t="shared" si="25"/>
        <v>0,</v>
      </c>
      <c r="BO55" s="155" t="str">
        <f t="shared" si="26"/>
        <v>0,</v>
      </c>
      <c r="BP55" s="155" t="str">
        <f t="shared" si="27"/>
        <v>0,</v>
      </c>
      <c r="BQ55" s="155" t="str">
        <f t="shared" si="28"/>
        <v>0,</v>
      </c>
      <c r="BR55" s="155" t="str">
        <f t="shared" si="29"/>
        <v>0,</v>
      </c>
      <c r="BS55" s="155" t="str">
        <f t="shared" si="30"/>
        <v>0,</v>
      </c>
      <c r="BT55" s="37"/>
    </row>
    <row r="56" spans="1:72" s="7" customFormat="1" ht="10.5" customHeight="1">
      <c r="A56" s="99" t="str">
        <f>'Дисциплины+ЗЕ'!A39</f>
        <v>2Б</v>
      </c>
      <c r="B56" s="100">
        <f>'Дисциплины+ЗЕ'!B39</f>
        <v>9</v>
      </c>
      <c r="C56" s="107">
        <f>'Дисциплины+ЗЕ'!C39</f>
        <v>0</v>
      </c>
      <c r="D56" s="137">
        <v>0</v>
      </c>
      <c r="E56" s="114">
        <f>'Дисциплины+ЗЕ'!D39</f>
        <v>0</v>
      </c>
      <c r="F56" s="569">
        <f t="shared" si="60"/>
        <v>0</v>
      </c>
      <c r="G56" s="17"/>
      <c r="H56" s="15"/>
      <c r="I56" s="15"/>
      <c r="J56" s="15"/>
      <c r="K56" s="15"/>
      <c r="L56" s="15"/>
      <c r="M56" s="15"/>
      <c r="N56" s="572">
        <f t="shared" si="68"/>
        <v>0</v>
      </c>
      <c r="O56" s="149">
        <f t="shared" si="61"/>
        <v>0</v>
      </c>
      <c r="P56" s="123">
        <f t="shared" si="62"/>
        <v>0</v>
      </c>
      <c r="Q56" s="123">
        <f t="shared" si="63"/>
        <v>0</v>
      </c>
      <c r="R56" s="123">
        <f t="shared" si="64"/>
        <v>0</v>
      </c>
      <c r="S56" s="123">
        <f t="shared" si="65"/>
        <v>0</v>
      </c>
      <c r="T56" s="123">
        <f t="shared" si="66"/>
        <v>0</v>
      </c>
      <c r="U56" s="124">
        <f t="shared" si="67"/>
        <v>0</v>
      </c>
      <c r="V56" s="412"/>
      <c r="W56" s="22"/>
      <c r="X56" s="147"/>
      <c r="Y56" s="22"/>
      <c r="Z56" s="22"/>
      <c r="AA56" s="22"/>
      <c r="AB56" s="27"/>
      <c r="AC56" s="412"/>
      <c r="AD56" s="22"/>
      <c r="AE56" s="22"/>
      <c r="AF56" s="22"/>
      <c r="AG56" s="128">
        <f t="shared" si="36"/>
        <v>0</v>
      </c>
      <c r="AH56" s="412"/>
      <c r="AI56" s="22"/>
      <c r="AJ56" s="22"/>
      <c r="AK56" s="22"/>
      <c r="AL56" s="128">
        <f t="shared" si="54"/>
        <v>0</v>
      </c>
      <c r="AM56" s="412"/>
      <c r="AN56" s="22"/>
      <c r="AO56" s="22"/>
      <c r="AP56" s="22"/>
      <c r="AQ56" s="128">
        <f t="shared" si="55"/>
        <v>0</v>
      </c>
      <c r="AR56" s="412"/>
      <c r="AS56" s="22"/>
      <c r="AT56" s="22"/>
      <c r="AU56" s="22"/>
      <c r="AV56" s="128">
        <f t="shared" si="56"/>
        <v>0</v>
      </c>
      <c r="AW56" s="412"/>
      <c r="AX56" s="22"/>
      <c r="AY56" s="22"/>
      <c r="AZ56" s="22"/>
      <c r="BA56" s="128">
        <f t="shared" si="57"/>
        <v>0</v>
      </c>
      <c r="BB56" s="412"/>
      <c r="BC56" s="22"/>
      <c r="BD56" s="22"/>
      <c r="BE56" s="22"/>
      <c r="BF56" s="128">
        <f t="shared" si="58"/>
        <v>0</v>
      </c>
      <c r="BG56" s="412"/>
      <c r="BH56" s="22"/>
      <c r="BI56" s="22"/>
      <c r="BJ56" s="22"/>
      <c r="BK56" s="128">
        <f t="shared" si="59"/>
        <v>0</v>
      </c>
      <c r="BL56" s="135"/>
      <c r="BM56" s="52"/>
      <c r="BN56" s="155" t="str">
        <f t="shared" si="25"/>
        <v>0,</v>
      </c>
      <c r="BO56" s="155" t="str">
        <f t="shared" si="26"/>
        <v>0,</v>
      </c>
      <c r="BP56" s="155" t="str">
        <f t="shared" si="27"/>
        <v>0,</v>
      </c>
      <c r="BQ56" s="155" t="str">
        <f t="shared" si="28"/>
        <v>0,</v>
      </c>
      <c r="BR56" s="155" t="str">
        <f t="shared" si="29"/>
        <v>0,</v>
      </c>
      <c r="BS56" s="155" t="str">
        <f t="shared" si="30"/>
        <v>0,</v>
      </c>
      <c r="BT56" s="37"/>
    </row>
    <row r="57" spans="1:72" s="7" customFormat="1" ht="10.5" customHeight="1">
      <c r="A57" s="99" t="str">
        <f>'Дисциплины+ЗЕ'!A40</f>
        <v>2Б</v>
      </c>
      <c r="B57" s="100">
        <f>'Дисциплины+ЗЕ'!B40</f>
        <v>10</v>
      </c>
      <c r="C57" s="107">
        <f>'Дисциплины+ЗЕ'!C40</f>
        <v>0</v>
      </c>
      <c r="D57" s="137">
        <v>0</v>
      </c>
      <c r="E57" s="114">
        <f>'Дисциплины+ЗЕ'!D40</f>
        <v>0</v>
      </c>
      <c r="F57" s="569">
        <f t="shared" si="60"/>
        <v>0</v>
      </c>
      <c r="G57" s="17"/>
      <c r="H57" s="15"/>
      <c r="I57" s="15"/>
      <c r="J57" s="15"/>
      <c r="K57" s="15"/>
      <c r="L57" s="15"/>
      <c r="M57" s="15"/>
      <c r="N57" s="572">
        <f>36*E57</f>
        <v>0</v>
      </c>
      <c r="O57" s="149">
        <f t="shared" si="61"/>
        <v>0</v>
      </c>
      <c r="P57" s="123">
        <f t="shared" si="62"/>
        <v>0</v>
      </c>
      <c r="Q57" s="123">
        <f t="shared" si="63"/>
        <v>0</v>
      </c>
      <c r="R57" s="123">
        <f t="shared" si="64"/>
        <v>0</v>
      </c>
      <c r="S57" s="123">
        <f t="shared" si="65"/>
        <v>0</v>
      </c>
      <c r="T57" s="123">
        <f t="shared" si="66"/>
        <v>0</v>
      </c>
      <c r="U57" s="124">
        <f t="shared" si="67"/>
        <v>0</v>
      </c>
      <c r="V57" s="412"/>
      <c r="W57" s="22"/>
      <c r="X57" s="147"/>
      <c r="Y57" s="22"/>
      <c r="Z57" s="22"/>
      <c r="AA57" s="22"/>
      <c r="AB57" s="27"/>
      <c r="AC57" s="412"/>
      <c r="AD57" s="22"/>
      <c r="AE57" s="22"/>
      <c r="AF57" s="22"/>
      <c r="AG57" s="128">
        <f t="shared" si="36"/>
        <v>0</v>
      </c>
      <c r="AH57" s="412"/>
      <c r="AI57" s="22"/>
      <c r="AJ57" s="22"/>
      <c r="AK57" s="22"/>
      <c r="AL57" s="128">
        <f t="shared" si="54"/>
        <v>0</v>
      </c>
      <c r="AM57" s="412"/>
      <c r="AN57" s="22"/>
      <c r="AO57" s="22"/>
      <c r="AP57" s="22"/>
      <c r="AQ57" s="128">
        <f t="shared" si="55"/>
        <v>0</v>
      </c>
      <c r="AR57" s="412"/>
      <c r="AS57" s="22"/>
      <c r="AT57" s="22"/>
      <c r="AU57" s="22"/>
      <c r="AV57" s="128">
        <f t="shared" si="56"/>
        <v>0</v>
      </c>
      <c r="AW57" s="412"/>
      <c r="AX57" s="22"/>
      <c r="AY57" s="22"/>
      <c r="AZ57" s="22"/>
      <c r="BA57" s="128">
        <f t="shared" si="57"/>
        <v>0</v>
      </c>
      <c r="BB57" s="412"/>
      <c r="BC57" s="22"/>
      <c r="BD57" s="22"/>
      <c r="BE57" s="22"/>
      <c r="BF57" s="128">
        <f t="shared" si="58"/>
        <v>0</v>
      </c>
      <c r="BG57" s="412"/>
      <c r="BH57" s="22"/>
      <c r="BI57" s="22"/>
      <c r="BJ57" s="22"/>
      <c r="BK57" s="128">
        <f t="shared" si="59"/>
        <v>0</v>
      </c>
      <c r="BL57" s="135"/>
      <c r="BM57" s="52"/>
      <c r="BN57" s="155" t="str">
        <f t="shared" si="25"/>
        <v>0,</v>
      </c>
      <c r="BO57" s="155" t="str">
        <f t="shared" si="26"/>
        <v>0,</v>
      </c>
      <c r="BP57" s="155" t="str">
        <f t="shared" si="27"/>
        <v>0,</v>
      </c>
      <c r="BQ57" s="155" t="str">
        <f t="shared" si="28"/>
        <v>0,</v>
      </c>
      <c r="BR57" s="155" t="str">
        <f t="shared" si="29"/>
        <v>0,</v>
      </c>
      <c r="BS57" s="155" t="str">
        <f t="shared" si="30"/>
        <v>0,</v>
      </c>
      <c r="BT57" s="37"/>
    </row>
    <row r="58" spans="1:72" s="7" customFormat="1" ht="10.5" customHeight="1">
      <c r="A58" s="99" t="str">
        <f>'Дисциплины+ЗЕ'!A41</f>
        <v>2Б</v>
      </c>
      <c r="B58" s="100">
        <f>'Дисциплины+ЗЕ'!B41</f>
        <v>11</v>
      </c>
      <c r="C58" s="107">
        <f>'Дисциплины+ЗЕ'!C41</f>
        <v>0</v>
      </c>
      <c r="D58" s="137">
        <v>0</v>
      </c>
      <c r="E58" s="114">
        <f>'Дисциплины+ЗЕ'!D41</f>
        <v>0</v>
      </c>
      <c r="F58" s="569">
        <f t="shared" si="60"/>
        <v>0</v>
      </c>
      <c r="G58" s="17"/>
      <c r="H58" s="15"/>
      <c r="I58" s="15"/>
      <c r="J58" s="15"/>
      <c r="K58" s="15"/>
      <c r="L58" s="15"/>
      <c r="M58" s="15"/>
      <c r="N58" s="572">
        <f t="shared" si="68"/>
        <v>0</v>
      </c>
      <c r="O58" s="149">
        <f t="shared" si="61"/>
        <v>0</v>
      </c>
      <c r="P58" s="123">
        <f t="shared" si="62"/>
        <v>0</v>
      </c>
      <c r="Q58" s="123">
        <f t="shared" si="63"/>
        <v>0</v>
      </c>
      <c r="R58" s="123">
        <f t="shared" si="64"/>
        <v>0</v>
      </c>
      <c r="S58" s="123">
        <f t="shared" si="65"/>
        <v>0</v>
      </c>
      <c r="T58" s="123">
        <f t="shared" si="66"/>
        <v>0</v>
      </c>
      <c r="U58" s="124">
        <f t="shared" si="67"/>
        <v>0</v>
      </c>
      <c r="V58" s="412"/>
      <c r="W58" s="22"/>
      <c r="X58" s="147"/>
      <c r="Y58" s="22"/>
      <c r="Z58" s="22"/>
      <c r="AA58" s="22"/>
      <c r="AB58" s="27"/>
      <c r="AC58" s="412"/>
      <c r="AD58" s="22"/>
      <c r="AE58" s="22"/>
      <c r="AF58" s="22"/>
      <c r="AG58" s="128">
        <f t="shared" si="36"/>
        <v>0</v>
      </c>
      <c r="AH58" s="412"/>
      <c r="AI58" s="22"/>
      <c r="AJ58" s="22"/>
      <c r="AK58" s="22"/>
      <c r="AL58" s="128">
        <f t="shared" si="54"/>
        <v>0</v>
      </c>
      <c r="AM58" s="412"/>
      <c r="AN58" s="22"/>
      <c r="AO58" s="22"/>
      <c r="AP58" s="22"/>
      <c r="AQ58" s="128">
        <f t="shared" si="55"/>
        <v>0</v>
      </c>
      <c r="AR58" s="412"/>
      <c r="AS58" s="22"/>
      <c r="AT58" s="22"/>
      <c r="AU58" s="22"/>
      <c r="AV58" s="128">
        <f t="shared" si="56"/>
        <v>0</v>
      </c>
      <c r="AW58" s="412"/>
      <c r="AX58" s="22"/>
      <c r="AY58" s="22"/>
      <c r="AZ58" s="22"/>
      <c r="BA58" s="128">
        <f t="shared" si="57"/>
        <v>0</v>
      </c>
      <c r="BB58" s="412"/>
      <c r="BC58" s="22"/>
      <c r="BD58" s="22"/>
      <c r="BE58" s="22"/>
      <c r="BF58" s="128">
        <f t="shared" si="58"/>
        <v>0</v>
      </c>
      <c r="BG58" s="412"/>
      <c r="BH58" s="22"/>
      <c r="BI58" s="22"/>
      <c r="BJ58" s="22"/>
      <c r="BK58" s="128">
        <f t="shared" si="59"/>
        <v>0</v>
      </c>
      <c r="BL58" s="135"/>
      <c r="BM58" s="52"/>
      <c r="BN58" s="155" t="str">
        <f t="shared" si="25"/>
        <v>0,</v>
      </c>
      <c r="BO58" s="155" t="str">
        <f t="shared" si="26"/>
        <v>0,</v>
      </c>
      <c r="BP58" s="155" t="str">
        <f t="shared" si="27"/>
        <v>0,</v>
      </c>
      <c r="BQ58" s="155" t="str">
        <f t="shared" si="28"/>
        <v>0,</v>
      </c>
      <c r="BR58" s="155" t="str">
        <f t="shared" si="29"/>
        <v>0,</v>
      </c>
      <c r="BS58" s="155" t="str">
        <f t="shared" si="30"/>
        <v>0,</v>
      </c>
      <c r="BT58" s="37"/>
    </row>
    <row r="59" spans="1:72" s="7" customFormat="1" ht="10.5" customHeight="1">
      <c r="A59" s="99" t="str">
        <f>'Дисциплины+ЗЕ'!A42</f>
        <v>2Б</v>
      </c>
      <c r="B59" s="100">
        <f>'Дисциплины+ЗЕ'!B42</f>
        <v>12</v>
      </c>
      <c r="C59" s="107">
        <f>'Дисциплины+ЗЕ'!C42</f>
        <v>0</v>
      </c>
      <c r="D59" s="137">
        <v>0</v>
      </c>
      <c r="E59" s="114">
        <f>'Дисциплины+ЗЕ'!D42</f>
        <v>0</v>
      </c>
      <c r="F59" s="569">
        <f t="shared" si="60"/>
        <v>0</v>
      </c>
      <c r="G59" s="17"/>
      <c r="H59" s="15"/>
      <c r="I59" s="15"/>
      <c r="J59" s="15"/>
      <c r="K59" s="15"/>
      <c r="L59" s="15"/>
      <c r="M59" s="15"/>
      <c r="N59" s="572">
        <f>36*E59</f>
        <v>0</v>
      </c>
      <c r="O59" s="149">
        <f t="shared" si="61"/>
        <v>0</v>
      </c>
      <c r="P59" s="123">
        <f t="shared" si="62"/>
        <v>0</v>
      </c>
      <c r="Q59" s="123">
        <f t="shared" si="63"/>
        <v>0</v>
      </c>
      <c r="R59" s="123">
        <f t="shared" si="64"/>
        <v>0</v>
      </c>
      <c r="S59" s="123">
        <f t="shared" si="65"/>
        <v>0</v>
      </c>
      <c r="T59" s="123">
        <f t="shared" si="66"/>
        <v>0</v>
      </c>
      <c r="U59" s="124">
        <f t="shared" si="67"/>
        <v>0</v>
      </c>
      <c r="V59" s="412"/>
      <c r="W59" s="22"/>
      <c r="X59" s="147"/>
      <c r="Y59" s="22"/>
      <c r="Z59" s="22"/>
      <c r="AA59" s="22"/>
      <c r="AB59" s="27"/>
      <c r="AC59" s="412"/>
      <c r="AD59" s="22"/>
      <c r="AE59" s="22"/>
      <c r="AF59" s="22"/>
      <c r="AG59" s="128">
        <f t="shared" si="36"/>
        <v>0</v>
      </c>
      <c r="AH59" s="412"/>
      <c r="AI59" s="22"/>
      <c r="AJ59" s="22"/>
      <c r="AK59" s="22"/>
      <c r="AL59" s="128">
        <f t="shared" si="54"/>
        <v>0</v>
      </c>
      <c r="AM59" s="412"/>
      <c r="AN59" s="22"/>
      <c r="AO59" s="22"/>
      <c r="AP59" s="22"/>
      <c r="AQ59" s="128">
        <f t="shared" si="55"/>
        <v>0</v>
      </c>
      <c r="AR59" s="412"/>
      <c r="AS59" s="22"/>
      <c r="AT59" s="22"/>
      <c r="AU59" s="22"/>
      <c r="AV59" s="128">
        <f t="shared" si="56"/>
        <v>0</v>
      </c>
      <c r="AW59" s="412"/>
      <c r="AX59" s="22"/>
      <c r="AY59" s="22"/>
      <c r="AZ59" s="22"/>
      <c r="BA59" s="128">
        <f t="shared" si="57"/>
        <v>0</v>
      </c>
      <c r="BB59" s="412"/>
      <c r="BC59" s="22"/>
      <c r="BD59" s="22"/>
      <c r="BE59" s="22"/>
      <c r="BF59" s="128">
        <f t="shared" si="58"/>
        <v>0</v>
      </c>
      <c r="BG59" s="412"/>
      <c r="BH59" s="22"/>
      <c r="BI59" s="22"/>
      <c r="BJ59" s="22"/>
      <c r="BK59" s="128">
        <f t="shared" si="59"/>
        <v>0</v>
      </c>
      <c r="BL59" s="135"/>
      <c r="BM59" s="52"/>
      <c r="BN59" s="155" t="str">
        <f t="shared" si="25"/>
        <v>0,</v>
      </c>
      <c r="BO59" s="155" t="str">
        <f t="shared" si="26"/>
        <v>0,</v>
      </c>
      <c r="BP59" s="155" t="str">
        <f t="shared" si="27"/>
        <v>0,</v>
      </c>
      <c r="BQ59" s="155" t="str">
        <f t="shared" si="28"/>
        <v>0,</v>
      </c>
      <c r="BR59" s="155" t="str">
        <f t="shared" si="29"/>
        <v>0,</v>
      </c>
      <c r="BS59" s="155" t="str">
        <f t="shared" si="30"/>
        <v>0,</v>
      </c>
      <c r="BT59" s="37"/>
    </row>
    <row r="60" spans="1:72" s="7" customFormat="1" ht="10.5" customHeight="1">
      <c r="A60" s="99" t="str">
        <f>'Дисциплины+ЗЕ'!A43</f>
        <v>2Б</v>
      </c>
      <c r="B60" s="100">
        <f>'Дисциплины+ЗЕ'!B43</f>
        <v>13</v>
      </c>
      <c r="C60" s="107">
        <f>'Дисциплины+ЗЕ'!C43</f>
        <v>0</v>
      </c>
      <c r="D60" s="137">
        <v>0</v>
      </c>
      <c r="E60" s="114">
        <f>'Дисциплины+ЗЕ'!D43</f>
        <v>0</v>
      </c>
      <c r="F60" s="569">
        <f t="shared" si="60"/>
        <v>0</v>
      </c>
      <c r="G60" s="17"/>
      <c r="H60" s="15"/>
      <c r="I60" s="15"/>
      <c r="J60" s="15"/>
      <c r="K60" s="15"/>
      <c r="L60" s="15"/>
      <c r="M60" s="15"/>
      <c r="N60" s="572">
        <f t="shared" si="68"/>
        <v>0</v>
      </c>
      <c r="O60" s="149">
        <f t="shared" si="61"/>
        <v>0</v>
      </c>
      <c r="P60" s="123">
        <f t="shared" si="62"/>
        <v>0</v>
      </c>
      <c r="Q60" s="123">
        <f t="shared" si="63"/>
        <v>0</v>
      </c>
      <c r="R60" s="123">
        <f t="shared" si="64"/>
        <v>0</v>
      </c>
      <c r="S60" s="123">
        <f t="shared" si="65"/>
        <v>0</v>
      </c>
      <c r="T60" s="123">
        <f t="shared" si="66"/>
        <v>0</v>
      </c>
      <c r="U60" s="124">
        <f t="shared" si="67"/>
        <v>0</v>
      </c>
      <c r="V60" s="412"/>
      <c r="W60" s="22"/>
      <c r="X60" s="147"/>
      <c r="Y60" s="22"/>
      <c r="Z60" s="22"/>
      <c r="AA60" s="22">
        <f>IF(AND(Y60=0,Z60=0,E60&lt;&gt;0),"КРЗ","")</f>
      </c>
      <c r="AB60" s="27"/>
      <c r="AC60" s="412"/>
      <c r="AD60" s="22"/>
      <c r="AE60" s="22"/>
      <c r="AF60" s="22"/>
      <c r="AG60" s="128">
        <f t="shared" si="36"/>
        <v>0</v>
      </c>
      <c r="AH60" s="412"/>
      <c r="AI60" s="22"/>
      <c r="AJ60" s="22"/>
      <c r="AK60" s="22"/>
      <c r="AL60" s="128">
        <f t="shared" si="54"/>
        <v>0</v>
      </c>
      <c r="AM60" s="412"/>
      <c r="AN60" s="22"/>
      <c r="AO60" s="22"/>
      <c r="AP60" s="22"/>
      <c r="AQ60" s="128">
        <f t="shared" si="55"/>
        <v>0</v>
      </c>
      <c r="AR60" s="412"/>
      <c r="AS60" s="22"/>
      <c r="AT60" s="22"/>
      <c r="AU60" s="22"/>
      <c r="AV60" s="128">
        <f t="shared" si="56"/>
        <v>0</v>
      </c>
      <c r="AW60" s="412"/>
      <c r="AX60" s="22"/>
      <c r="AY60" s="22"/>
      <c r="AZ60" s="22"/>
      <c r="BA60" s="128">
        <f t="shared" si="57"/>
        <v>0</v>
      </c>
      <c r="BB60" s="412"/>
      <c r="BC60" s="22"/>
      <c r="BD60" s="22"/>
      <c r="BE60" s="22"/>
      <c r="BF60" s="128">
        <f t="shared" si="58"/>
        <v>0</v>
      </c>
      <c r="BG60" s="412"/>
      <c r="BH60" s="22"/>
      <c r="BI60" s="22"/>
      <c r="BJ60" s="22"/>
      <c r="BK60" s="128">
        <f t="shared" si="59"/>
        <v>0</v>
      </c>
      <c r="BL60" s="135"/>
      <c r="BM60" s="52"/>
      <c r="BN60" s="155" t="str">
        <f t="shared" si="25"/>
        <v>0,</v>
      </c>
      <c r="BO60" s="155" t="str">
        <f t="shared" si="26"/>
        <v>0,</v>
      </c>
      <c r="BP60" s="155" t="str">
        <f t="shared" si="27"/>
        <v>0,</v>
      </c>
      <c r="BQ60" s="155" t="str">
        <f t="shared" si="28"/>
        <v>0,</v>
      </c>
      <c r="BR60" s="155" t="str">
        <f t="shared" si="29"/>
        <v>0,</v>
      </c>
      <c r="BS60" s="155" t="str">
        <f t="shared" si="30"/>
        <v>0,</v>
      </c>
      <c r="BT60" s="37"/>
    </row>
    <row r="61" spans="1:72" s="7" customFormat="1" ht="10.5" customHeight="1">
      <c r="A61" s="99" t="str">
        <f>'Дисциплины+ЗЕ'!A44</f>
        <v>2Б</v>
      </c>
      <c r="B61" s="100">
        <f>'Дисциплины+ЗЕ'!B44</f>
        <v>14</v>
      </c>
      <c r="C61" s="107">
        <f>'Дисциплины+ЗЕ'!C44</f>
        <v>0</v>
      </c>
      <c r="D61" s="137">
        <v>0</v>
      </c>
      <c r="E61" s="114">
        <f>'Дисциплины+ЗЕ'!D44</f>
        <v>0</v>
      </c>
      <c r="F61" s="569">
        <f t="shared" si="60"/>
        <v>0</v>
      </c>
      <c r="G61" s="17"/>
      <c r="H61" s="15"/>
      <c r="I61" s="15"/>
      <c r="J61" s="15"/>
      <c r="K61" s="15"/>
      <c r="L61" s="15"/>
      <c r="M61" s="15"/>
      <c r="N61" s="572">
        <f>36*E61</f>
        <v>0</v>
      </c>
      <c r="O61" s="149">
        <f t="shared" si="61"/>
        <v>0</v>
      </c>
      <c r="P61" s="123">
        <f t="shared" si="62"/>
        <v>0</v>
      </c>
      <c r="Q61" s="123">
        <f t="shared" si="63"/>
        <v>0</v>
      </c>
      <c r="R61" s="123">
        <f t="shared" si="64"/>
        <v>0</v>
      </c>
      <c r="S61" s="123">
        <f t="shared" si="65"/>
        <v>0</v>
      </c>
      <c r="T61" s="123">
        <f t="shared" si="66"/>
        <v>0</v>
      </c>
      <c r="U61" s="124">
        <f t="shared" si="67"/>
        <v>0</v>
      </c>
      <c r="V61" s="412"/>
      <c r="W61" s="22"/>
      <c r="X61" s="147"/>
      <c r="Y61" s="22"/>
      <c r="Z61" s="22"/>
      <c r="AA61" s="22">
        <f>IF(AND(Y61=0,Z61=0,E61&lt;&gt;0),"КРЗ","")</f>
      </c>
      <c r="AB61" s="27"/>
      <c r="AC61" s="412"/>
      <c r="AD61" s="22"/>
      <c r="AE61" s="22"/>
      <c r="AF61" s="22"/>
      <c r="AG61" s="128">
        <f t="shared" si="36"/>
        <v>0</v>
      </c>
      <c r="AH61" s="412"/>
      <c r="AI61" s="22"/>
      <c r="AJ61" s="22"/>
      <c r="AK61" s="22"/>
      <c r="AL61" s="128">
        <f t="shared" si="54"/>
        <v>0</v>
      </c>
      <c r="AM61" s="412"/>
      <c r="AN61" s="22"/>
      <c r="AO61" s="22"/>
      <c r="AP61" s="22"/>
      <c r="AQ61" s="128">
        <f t="shared" si="55"/>
        <v>0</v>
      </c>
      <c r="AR61" s="412"/>
      <c r="AS61" s="22"/>
      <c r="AT61" s="22"/>
      <c r="AU61" s="22"/>
      <c r="AV61" s="128">
        <f t="shared" si="56"/>
        <v>0</v>
      </c>
      <c r="AW61" s="412"/>
      <c r="AX61" s="22"/>
      <c r="AY61" s="22"/>
      <c r="AZ61" s="22"/>
      <c r="BA61" s="128">
        <f t="shared" si="57"/>
        <v>0</v>
      </c>
      <c r="BB61" s="412"/>
      <c r="BC61" s="22"/>
      <c r="BD61" s="22"/>
      <c r="BE61" s="22"/>
      <c r="BF61" s="128">
        <f t="shared" si="58"/>
        <v>0</v>
      </c>
      <c r="BG61" s="412"/>
      <c r="BH61" s="22"/>
      <c r="BI61" s="22"/>
      <c r="BJ61" s="22"/>
      <c r="BK61" s="128">
        <f t="shared" si="59"/>
        <v>0</v>
      </c>
      <c r="BL61" s="135"/>
      <c r="BM61" s="52"/>
      <c r="BN61" s="155" t="str">
        <f t="shared" si="25"/>
        <v>0,</v>
      </c>
      <c r="BO61" s="155" t="str">
        <f t="shared" si="26"/>
        <v>0,</v>
      </c>
      <c r="BP61" s="155" t="str">
        <f t="shared" si="27"/>
        <v>0,</v>
      </c>
      <c r="BQ61" s="155" t="str">
        <f t="shared" si="28"/>
        <v>0,</v>
      </c>
      <c r="BR61" s="155" t="str">
        <f t="shared" si="29"/>
        <v>0,</v>
      </c>
      <c r="BS61" s="155" t="str">
        <f t="shared" si="30"/>
        <v>0,</v>
      </c>
      <c r="BT61" s="37"/>
    </row>
    <row r="62" spans="1:72" s="7" customFormat="1" ht="10.5" customHeight="1">
      <c r="A62" s="99" t="str">
        <f>'Дисциплины+ЗЕ'!A45</f>
        <v>2Б</v>
      </c>
      <c r="B62" s="100">
        <f>'Дисциплины+ЗЕ'!B45</f>
        <v>15</v>
      </c>
      <c r="C62" s="107">
        <f>'Дисциплины+ЗЕ'!C45</f>
        <v>0</v>
      </c>
      <c r="D62" s="137">
        <v>0</v>
      </c>
      <c r="E62" s="114">
        <f>'Дисциплины+ЗЕ'!D45</f>
        <v>0</v>
      </c>
      <c r="F62" s="569">
        <f t="shared" si="60"/>
        <v>0</v>
      </c>
      <c r="G62" s="17"/>
      <c r="H62" s="15"/>
      <c r="I62" s="15"/>
      <c r="J62" s="15"/>
      <c r="K62" s="15"/>
      <c r="L62" s="15"/>
      <c r="M62" s="15"/>
      <c r="N62" s="572">
        <f t="shared" si="68"/>
        <v>0</v>
      </c>
      <c r="O62" s="149">
        <f t="shared" si="61"/>
        <v>0</v>
      </c>
      <c r="P62" s="123">
        <f t="shared" si="62"/>
        <v>0</v>
      </c>
      <c r="Q62" s="123">
        <f t="shared" si="63"/>
        <v>0</v>
      </c>
      <c r="R62" s="123">
        <f t="shared" si="64"/>
        <v>0</v>
      </c>
      <c r="S62" s="123">
        <f t="shared" si="65"/>
        <v>0</v>
      </c>
      <c r="T62" s="123">
        <f t="shared" si="66"/>
        <v>0</v>
      </c>
      <c r="U62" s="124">
        <f t="shared" si="67"/>
        <v>0</v>
      </c>
      <c r="V62" s="412"/>
      <c r="W62" s="22"/>
      <c r="X62" s="147"/>
      <c r="Y62" s="22"/>
      <c r="Z62" s="22"/>
      <c r="AA62" s="22">
        <f>IF(AND(Y62=0,Z62=0,E62&lt;&gt;0),"КРЗ","")</f>
      </c>
      <c r="AB62" s="27"/>
      <c r="AC62" s="412"/>
      <c r="AD62" s="22"/>
      <c r="AE62" s="22"/>
      <c r="AF62" s="22"/>
      <c r="AG62" s="128">
        <f t="shared" si="36"/>
        <v>0</v>
      </c>
      <c r="AH62" s="412"/>
      <c r="AI62" s="22"/>
      <c r="AJ62" s="22"/>
      <c r="AK62" s="22"/>
      <c r="AL62" s="128">
        <f t="shared" si="54"/>
        <v>0</v>
      </c>
      <c r="AM62" s="412"/>
      <c r="AN62" s="22"/>
      <c r="AO62" s="22"/>
      <c r="AP62" s="22"/>
      <c r="AQ62" s="128">
        <f t="shared" si="55"/>
        <v>0</v>
      </c>
      <c r="AR62" s="412"/>
      <c r="AS62" s="22"/>
      <c r="AT62" s="22"/>
      <c r="AU62" s="22"/>
      <c r="AV62" s="128">
        <f t="shared" si="56"/>
        <v>0</v>
      </c>
      <c r="AW62" s="412"/>
      <c r="AX62" s="22"/>
      <c r="AY62" s="22"/>
      <c r="AZ62" s="22"/>
      <c r="BA62" s="128">
        <f t="shared" si="57"/>
        <v>0</v>
      </c>
      <c r="BB62" s="412"/>
      <c r="BC62" s="22"/>
      <c r="BD62" s="22"/>
      <c r="BE62" s="22"/>
      <c r="BF62" s="128">
        <f t="shared" si="58"/>
        <v>0</v>
      </c>
      <c r="BG62" s="412"/>
      <c r="BH62" s="22"/>
      <c r="BI62" s="22"/>
      <c r="BJ62" s="22"/>
      <c r="BK62" s="128">
        <f t="shared" si="59"/>
        <v>0</v>
      </c>
      <c r="BL62" s="135"/>
      <c r="BM62" s="52"/>
      <c r="BN62" s="155" t="str">
        <f t="shared" si="25"/>
        <v>0,</v>
      </c>
      <c r="BO62" s="155" t="str">
        <f t="shared" si="26"/>
        <v>0,</v>
      </c>
      <c r="BP62" s="155" t="str">
        <f t="shared" si="27"/>
        <v>0,</v>
      </c>
      <c r="BQ62" s="155" t="str">
        <f t="shared" si="28"/>
        <v>0,</v>
      </c>
      <c r="BR62" s="155" t="str">
        <f t="shared" si="29"/>
        <v>0,</v>
      </c>
      <c r="BS62" s="155" t="str">
        <f t="shared" si="30"/>
        <v>0,</v>
      </c>
      <c r="BT62" s="37"/>
    </row>
    <row r="63" spans="1:71" ht="14.25" customHeight="1">
      <c r="A63" s="103" t="str">
        <f>'Дисциплины+ЗЕ'!A46</f>
        <v>2_ЕН</v>
      </c>
      <c r="B63" s="97">
        <f>'Дисциплины+ЗЕ'!B46</f>
        <v>0</v>
      </c>
      <c r="C63" s="98" t="str">
        <f>'Дисциплины+ЗЕ'!C46</f>
        <v>Вариативная часть</v>
      </c>
      <c r="D63" s="40"/>
      <c r="E63" s="113">
        <f>'Дисциплины+ЗЕ'!D46</f>
        <v>0</v>
      </c>
      <c r="F63" s="568">
        <f>SUBTOTAL(9,F64:F78)</f>
        <v>0</v>
      </c>
      <c r="G63" s="120">
        <f>SUBTOTAL(9,G64:G78)</f>
        <v>0</v>
      </c>
      <c r="H63" s="109">
        <f aca="true" t="shared" si="69" ref="H63:M63">SUBTOTAL(9,H64:H78)</f>
        <v>0</v>
      </c>
      <c r="I63" s="109">
        <f t="shared" si="69"/>
        <v>0</v>
      </c>
      <c r="J63" s="109">
        <f t="shared" si="69"/>
        <v>0</v>
      </c>
      <c r="K63" s="109">
        <f t="shared" si="69"/>
        <v>0</v>
      </c>
      <c r="L63" s="109">
        <f t="shared" si="69"/>
        <v>0</v>
      </c>
      <c r="M63" s="109">
        <f t="shared" si="69"/>
        <v>0</v>
      </c>
      <c r="N63" s="113">
        <f>SUBTOTAL(9,N64:N78)</f>
        <v>0</v>
      </c>
      <c r="O63" s="109">
        <f aca="true" t="shared" si="70" ref="O63:U63">SUBTOTAL(9,O64:O78)</f>
        <v>0</v>
      </c>
      <c r="P63" s="121">
        <f t="shared" si="70"/>
        <v>0</v>
      </c>
      <c r="Q63" s="121">
        <f t="shared" si="70"/>
        <v>0</v>
      </c>
      <c r="R63" s="121">
        <f t="shared" si="70"/>
        <v>0</v>
      </c>
      <c r="S63" s="121">
        <f t="shared" si="70"/>
        <v>0</v>
      </c>
      <c r="T63" s="121">
        <f t="shared" si="70"/>
        <v>0</v>
      </c>
      <c r="U63" s="122">
        <f t="shared" si="70"/>
        <v>0</v>
      </c>
      <c r="V63" s="41"/>
      <c r="W63" s="43"/>
      <c r="X63" s="43"/>
      <c r="Y63" s="43"/>
      <c r="Z63" s="43"/>
      <c r="AA63" s="43"/>
      <c r="AB63" s="42"/>
      <c r="AC63" s="41"/>
      <c r="AD63" s="43"/>
      <c r="AE63" s="43"/>
      <c r="AF63" s="43"/>
      <c r="AG63" s="128">
        <f t="shared" si="36"/>
        <v>0</v>
      </c>
      <c r="AH63" s="41"/>
      <c r="AI63" s="43"/>
      <c r="AJ63" s="43"/>
      <c r="AK63" s="43"/>
      <c r="AL63" s="128">
        <f t="shared" si="54"/>
        <v>0</v>
      </c>
      <c r="AM63" s="41"/>
      <c r="AN63" s="43"/>
      <c r="AO63" s="43"/>
      <c r="AP63" s="43"/>
      <c r="AQ63" s="128">
        <f t="shared" si="55"/>
        <v>0</v>
      </c>
      <c r="AR63" s="41"/>
      <c r="AS63" s="43"/>
      <c r="AT63" s="43"/>
      <c r="AU63" s="43"/>
      <c r="AV63" s="128">
        <f t="shared" si="56"/>
        <v>0</v>
      </c>
      <c r="AW63" s="41"/>
      <c r="AX63" s="43"/>
      <c r="AY63" s="43"/>
      <c r="AZ63" s="43"/>
      <c r="BA63" s="128">
        <f t="shared" si="57"/>
        <v>0</v>
      </c>
      <c r="BB63" s="41"/>
      <c r="BC63" s="43"/>
      <c r="BD63" s="43"/>
      <c r="BE63" s="43"/>
      <c r="BF63" s="128">
        <f t="shared" si="58"/>
        <v>0</v>
      </c>
      <c r="BG63" s="41"/>
      <c r="BH63" s="43"/>
      <c r="BI63" s="43"/>
      <c r="BJ63" s="43"/>
      <c r="BK63" s="128">
        <f t="shared" si="59"/>
        <v>0</v>
      </c>
      <c r="BM63" s="52"/>
      <c r="BN63" s="155" t="str">
        <f t="shared" si="25"/>
        <v>0,</v>
      </c>
      <c r="BO63" s="155" t="str">
        <f t="shared" si="26"/>
        <v>0,</v>
      </c>
      <c r="BP63" s="155" t="str">
        <f t="shared" si="27"/>
        <v>0,</v>
      </c>
      <c r="BQ63" s="155" t="str">
        <f t="shared" si="28"/>
        <v>0,</v>
      </c>
      <c r="BR63" s="155" t="str">
        <f t="shared" si="29"/>
        <v>0,</v>
      </c>
      <c r="BS63" s="155" t="str">
        <f t="shared" si="30"/>
        <v>0,</v>
      </c>
    </row>
    <row r="64" spans="1:71" ht="12" customHeight="1">
      <c r="A64" s="99" t="str">
        <f>'Дисциплины+ЗЕ'!A47</f>
        <v>2В</v>
      </c>
      <c r="B64" s="100">
        <f>'Дисциплины+ЗЕ'!B47</f>
        <v>1</v>
      </c>
      <c r="C64" s="108">
        <f>'Дисциплины+ЗЕ'!C47</f>
        <v>0</v>
      </c>
      <c r="D64" s="137">
        <v>0</v>
      </c>
      <c r="E64" s="114">
        <f>'Дисциплины+ЗЕ'!D47</f>
        <v>0</v>
      </c>
      <c r="F64" s="569">
        <f aca="true" t="shared" si="71" ref="F64:F78">SUM(G64:M64)</f>
        <v>0</v>
      </c>
      <c r="G64" s="17"/>
      <c r="H64" s="15"/>
      <c r="I64" s="15"/>
      <c r="J64" s="15"/>
      <c r="K64" s="15"/>
      <c r="L64" s="15"/>
      <c r="M64" s="15"/>
      <c r="N64" s="572">
        <f aca="true" t="shared" si="72" ref="N64:N78">36*E64</f>
        <v>0</v>
      </c>
      <c r="O64" s="149">
        <f>SUM(Q64:U64)</f>
        <v>0</v>
      </c>
      <c r="P64" s="123">
        <f>SUM(Q64:T64)</f>
        <v>0</v>
      </c>
      <c r="Q64" s="123">
        <f>AC64+AH64+AM64+AR64+AW64+BB64+BG64</f>
        <v>0</v>
      </c>
      <c r="R64" s="123">
        <f>AD64+AI64+AN64+AS64+AX64+BC64+BH64</f>
        <v>0</v>
      </c>
      <c r="S64" s="123">
        <f>AE64+AJ64+AO64+AT64+AY64+BD64+BI64</f>
        <v>0</v>
      </c>
      <c r="T64" s="123">
        <f>AF64+AK64+AP64+AU64+AZ64+BE64+BJ64</f>
        <v>0</v>
      </c>
      <c r="U64" s="124">
        <f>AG64+AL64+AQ64+AV64+BA64+BF64+BK64+LEN(SUBSTITUTE(SUBSTITUTE(SUBSTITUTE(SUBSTITUTE(SUBSTITUTE(V64,"0",""),".","")," ",""),",",""),";",""))*36</f>
        <v>0</v>
      </c>
      <c r="V64" s="564"/>
      <c r="W64" s="22"/>
      <c r="X64" s="22"/>
      <c r="Y64" s="22"/>
      <c r="Z64" s="22"/>
      <c r="AA64" s="22">
        <f aca="true" t="shared" si="73" ref="AA64:AA78">IF(AND(Y64=0,Z64=0,E64&lt;&gt;0),"КРЗ","")</f>
      </c>
      <c r="AB64" s="27"/>
      <c r="AC64" s="412"/>
      <c r="AD64" s="140"/>
      <c r="AE64" s="22"/>
      <c r="AF64" s="22"/>
      <c r="AG64" s="128">
        <f t="shared" si="36"/>
        <v>0</v>
      </c>
      <c r="AH64" s="412"/>
      <c r="AI64" s="22"/>
      <c r="AJ64" s="22"/>
      <c r="AK64" s="22"/>
      <c r="AL64" s="128">
        <f t="shared" si="54"/>
        <v>0</v>
      </c>
      <c r="AM64" s="412"/>
      <c r="AN64" s="22"/>
      <c r="AO64" s="22"/>
      <c r="AP64" s="22"/>
      <c r="AQ64" s="128">
        <f t="shared" si="55"/>
        <v>0</v>
      </c>
      <c r="AR64" s="412"/>
      <c r="AS64" s="22"/>
      <c r="AT64" s="22"/>
      <c r="AU64" s="22"/>
      <c r="AV64" s="128">
        <f t="shared" si="56"/>
        <v>0</v>
      </c>
      <c r="AW64" s="412"/>
      <c r="AX64" s="22"/>
      <c r="AY64" s="22"/>
      <c r="AZ64" s="22"/>
      <c r="BA64" s="128">
        <f t="shared" si="57"/>
        <v>0</v>
      </c>
      <c r="BB64" s="412"/>
      <c r="BC64" s="22"/>
      <c r="BD64" s="22"/>
      <c r="BE64" s="22"/>
      <c r="BF64" s="128">
        <f t="shared" si="58"/>
        <v>0</v>
      </c>
      <c r="BG64" s="412"/>
      <c r="BH64" s="22"/>
      <c r="BI64" s="22"/>
      <c r="BJ64" s="22"/>
      <c r="BK64" s="128">
        <f t="shared" si="59"/>
        <v>0</v>
      </c>
      <c r="BM64" s="52"/>
      <c r="BN64" s="155" t="str">
        <f t="shared" si="25"/>
        <v>0,</v>
      </c>
      <c r="BO64" s="155" t="str">
        <f t="shared" si="26"/>
        <v>0,</v>
      </c>
      <c r="BP64" s="155" t="str">
        <f t="shared" si="27"/>
        <v>0,</v>
      </c>
      <c r="BQ64" s="155" t="str">
        <f t="shared" si="28"/>
        <v>0,</v>
      </c>
      <c r="BR64" s="155" t="str">
        <f t="shared" si="29"/>
        <v>0,</v>
      </c>
      <c r="BS64" s="155" t="str">
        <f t="shared" si="30"/>
        <v>0,</v>
      </c>
    </row>
    <row r="65" spans="1:71" ht="12" customHeight="1">
      <c r="A65" s="99" t="str">
        <f>'Дисциплины+ЗЕ'!A48</f>
        <v>2В</v>
      </c>
      <c r="B65" s="100">
        <f>'Дисциплины+ЗЕ'!B48</f>
        <v>2</v>
      </c>
      <c r="C65" s="108">
        <f>'Дисциплины+ЗЕ'!C48</f>
        <v>0</v>
      </c>
      <c r="D65" s="137">
        <v>0</v>
      </c>
      <c r="E65" s="114">
        <f>'Дисциплины+ЗЕ'!D48</f>
        <v>0</v>
      </c>
      <c r="F65" s="569">
        <f t="shared" si="71"/>
        <v>0</v>
      </c>
      <c r="G65" s="17"/>
      <c r="H65" s="15"/>
      <c r="I65" s="15"/>
      <c r="J65" s="15"/>
      <c r="K65" s="15"/>
      <c r="L65" s="15"/>
      <c r="M65" s="15"/>
      <c r="N65" s="572">
        <f t="shared" si="72"/>
        <v>0</v>
      </c>
      <c r="O65" s="149">
        <f aca="true" t="shared" si="74" ref="O65:O78">SUM(Q65:U65)</f>
        <v>0</v>
      </c>
      <c r="P65" s="123">
        <f aca="true" t="shared" si="75" ref="P65:P78">SUM(Q65:T65)</f>
        <v>0</v>
      </c>
      <c r="Q65" s="123">
        <f aca="true" t="shared" si="76" ref="Q65:Q78">AC65+AH65+AM65+AR65+AW65+BB65+BG65</f>
        <v>0</v>
      </c>
      <c r="R65" s="123">
        <f aca="true" t="shared" si="77" ref="R65:R78">AD65+AI65+AN65+AS65+AX65+BC65+BH65</f>
        <v>0</v>
      </c>
      <c r="S65" s="123">
        <f aca="true" t="shared" si="78" ref="S65:S78">AE65+AJ65+AO65+AT65+AY65+BD65+BI65</f>
        <v>0</v>
      </c>
      <c r="T65" s="123">
        <f aca="true" t="shared" si="79" ref="T65:T78">AF65+AK65+AP65+AU65+AZ65+BE65+BJ65</f>
        <v>0</v>
      </c>
      <c r="U65" s="124">
        <f aca="true" t="shared" si="80" ref="U65:U78">AG65+AL65+AQ65+AV65+BA65+BF65+BK65+LEN(SUBSTITUTE(SUBSTITUTE(SUBSTITUTE(SUBSTITUTE(SUBSTITUTE(V65,"0",""),".","")," ",""),",",""),";",""))*36</f>
        <v>0</v>
      </c>
      <c r="V65" s="564"/>
      <c r="W65" s="22"/>
      <c r="X65" s="22"/>
      <c r="Y65" s="22"/>
      <c r="Z65" s="22"/>
      <c r="AA65" s="22">
        <f t="shared" si="73"/>
      </c>
      <c r="AB65" s="27"/>
      <c r="AC65" s="412"/>
      <c r="AD65" s="140"/>
      <c r="AE65" s="22"/>
      <c r="AF65" s="22"/>
      <c r="AG65" s="128">
        <f t="shared" si="36"/>
        <v>0</v>
      </c>
      <c r="AH65" s="412"/>
      <c r="AI65" s="22"/>
      <c r="AJ65" s="22"/>
      <c r="AK65" s="22"/>
      <c r="AL65" s="128">
        <f t="shared" si="54"/>
        <v>0</v>
      </c>
      <c r="AM65" s="412"/>
      <c r="AN65" s="22"/>
      <c r="AO65" s="22"/>
      <c r="AP65" s="22"/>
      <c r="AQ65" s="128">
        <f t="shared" si="55"/>
        <v>0</v>
      </c>
      <c r="AR65" s="412"/>
      <c r="AS65" s="22"/>
      <c r="AT65" s="22"/>
      <c r="AU65" s="22"/>
      <c r="AV65" s="128">
        <f t="shared" si="56"/>
        <v>0</v>
      </c>
      <c r="AW65" s="412"/>
      <c r="AX65" s="22"/>
      <c r="AY65" s="22"/>
      <c r="AZ65" s="22"/>
      <c r="BA65" s="128">
        <f t="shared" si="57"/>
        <v>0</v>
      </c>
      <c r="BB65" s="412"/>
      <c r="BC65" s="22"/>
      <c r="BD65" s="22"/>
      <c r="BE65" s="22"/>
      <c r="BF65" s="128">
        <f t="shared" si="58"/>
        <v>0</v>
      </c>
      <c r="BG65" s="412"/>
      <c r="BH65" s="22"/>
      <c r="BI65" s="22"/>
      <c r="BJ65" s="22"/>
      <c r="BK65" s="128">
        <f t="shared" si="59"/>
        <v>0</v>
      </c>
      <c r="BM65" s="52"/>
      <c r="BN65" s="155" t="str">
        <f t="shared" si="25"/>
        <v>0,</v>
      </c>
      <c r="BO65" s="155" t="str">
        <f t="shared" si="26"/>
        <v>0,</v>
      </c>
      <c r="BP65" s="155" t="str">
        <f t="shared" si="27"/>
        <v>0,</v>
      </c>
      <c r="BQ65" s="155" t="str">
        <f t="shared" si="28"/>
        <v>0,</v>
      </c>
      <c r="BR65" s="155" t="str">
        <f t="shared" si="29"/>
        <v>0,</v>
      </c>
      <c r="BS65" s="155" t="str">
        <f t="shared" si="30"/>
        <v>0,</v>
      </c>
    </row>
    <row r="66" spans="1:71" ht="12" customHeight="1">
      <c r="A66" s="99" t="str">
        <f>'Дисциплины+ЗЕ'!A49</f>
        <v>2В</v>
      </c>
      <c r="B66" s="100">
        <f>'Дисциплины+ЗЕ'!B49</f>
        <v>3</v>
      </c>
      <c r="C66" s="108">
        <f>'Дисциплины+ЗЕ'!C49</f>
        <v>0</v>
      </c>
      <c r="D66" s="137">
        <v>0</v>
      </c>
      <c r="E66" s="114">
        <f>'Дисциплины+ЗЕ'!D49</f>
        <v>0</v>
      </c>
      <c r="F66" s="569">
        <f t="shared" si="71"/>
        <v>0</v>
      </c>
      <c r="G66" s="17"/>
      <c r="H66" s="15"/>
      <c r="I66" s="15"/>
      <c r="J66" s="15"/>
      <c r="K66" s="15"/>
      <c r="L66" s="15"/>
      <c r="M66" s="15"/>
      <c r="N66" s="572">
        <f t="shared" si="72"/>
        <v>0</v>
      </c>
      <c r="O66" s="149">
        <f t="shared" si="74"/>
        <v>0</v>
      </c>
      <c r="P66" s="123">
        <f t="shared" si="75"/>
        <v>0</v>
      </c>
      <c r="Q66" s="123">
        <f t="shared" si="76"/>
        <v>0</v>
      </c>
      <c r="R66" s="123">
        <f t="shared" si="77"/>
        <v>0</v>
      </c>
      <c r="S66" s="123">
        <f t="shared" si="78"/>
        <v>0</v>
      </c>
      <c r="T66" s="123">
        <f t="shared" si="79"/>
        <v>0</v>
      </c>
      <c r="U66" s="124">
        <f t="shared" si="80"/>
        <v>0</v>
      </c>
      <c r="V66" s="564"/>
      <c r="W66" s="22"/>
      <c r="X66" s="22"/>
      <c r="Y66" s="22"/>
      <c r="Z66" s="22"/>
      <c r="AA66" s="22">
        <f t="shared" si="73"/>
      </c>
      <c r="AB66" s="27"/>
      <c r="AC66" s="412"/>
      <c r="AD66" s="22"/>
      <c r="AE66" s="22"/>
      <c r="AF66" s="22"/>
      <c r="AG66" s="128">
        <f t="shared" si="36"/>
        <v>0</v>
      </c>
      <c r="AH66" s="412"/>
      <c r="AI66" s="22"/>
      <c r="AJ66" s="22"/>
      <c r="AK66" s="22"/>
      <c r="AL66" s="128">
        <f t="shared" si="54"/>
        <v>0</v>
      </c>
      <c r="AM66" s="412"/>
      <c r="AN66" s="22"/>
      <c r="AO66" s="22"/>
      <c r="AP66" s="22"/>
      <c r="AQ66" s="128">
        <f t="shared" si="55"/>
        <v>0</v>
      </c>
      <c r="AR66" s="412"/>
      <c r="AS66" s="22"/>
      <c r="AT66" s="22"/>
      <c r="AU66" s="22"/>
      <c r="AV66" s="128">
        <f t="shared" si="56"/>
        <v>0</v>
      </c>
      <c r="AW66" s="412"/>
      <c r="AX66" s="22"/>
      <c r="AY66" s="22"/>
      <c r="AZ66" s="22"/>
      <c r="BA66" s="128">
        <f t="shared" si="57"/>
        <v>0</v>
      </c>
      <c r="BB66" s="412"/>
      <c r="BC66" s="22"/>
      <c r="BD66" s="22"/>
      <c r="BE66" s="22"/>
      <c r="BF66" s="128">
        <f t="shared" si="58"/>
        <v>0</v>
      </c>
      <c r="BG66" s="412"/>
      <c r="BH66" s="22"/>
      <c r="BI66" s="22"/>
      <c r="BJ66" s="22"/>
      <c r="BK66" s="128">
        <f t="shared" si="59"/>
        <v>0</v>
      </c>
      <c r="BM66" s="52"/>
      <c r="BN66" s="155" t="str">
        <f t="shared" si="25"/>
        <v>0,</v>
      </c>
      <c r="BO66" s="155" t="str">
        <f t="shared" si="26"/>
        <v>0,</v>
      </c>
      <c r="BP66" s="155" t="str">
        <f t="shared" si="27"/>
        <v>0,</v>
      </c>
      <c r="BQ66" s="155" t="str">
        <f t="shared" si="28"/>
        <v>0,</v>
      </c>
      <c r="BR66" s="155" t="str">
        <f t="shared" si="29"/>
        <v>0,</v>
      </c>
      <c r="BS66" s="155" t="str">
        <f t="shared" si="30"/>
        <v>0,</v>
      </c>
    </row>
    <row r="67" spans="1:72" s="7" customFormat="1" ht="12" customHeight="1">
      <c r="A67" s="99" t="str">
        <f>'Дисциплины+ЗЕ'!A50</f>
        <v>2В</v>
      </c>
      <c r="B67" s="100">
        <f>'Дисциплины+ЗЕ'!B50</f>
        <v>4</v>
      </c>
      <c r="C67" s="108">
        <f>'Дисциплины+ЗЕ'!C50</f>
        <v>0</v>
      </c>
      <c r="D67" s="137">
        <v>0</v>
      </c>
      <c r="E67" s="114">
        <f>'Дисциплины+ЗЕ'!D50</f>
        <v>0</v>
      </c>
      <c r="F67" s="569">
        <f t="shared" si="71"/>
        <v>0</v>
      </c>
      <c r="G67" s="17"/>
      <c r="H67" s="15"/>
      <c r="I67" s="15"/>
      <c r="J67" s="15"/>
      <c r="K67" s="15"/>
      <c r="L67" s="15"/>
      <c r="M67" s="15"/>
      <c r="N67" s="572">
        <f t="shared" si="72"/>
        <v>0</v>
      </c>
      <c r="O67" s="149">
        <f t="shared" si="74"/>
        <v>0</v>
      </c>
      <c r="P67" s="123">
        <f t="shared" si="75"/>
        <v>0</v>
      </c>
      <c r="Q67" s="123">
        <f t="shared" si="76"/>
        <v>0</v>
      </c>
      <c r="R67" s="123">
        <f t="shared" si="77"/>
        <v>0</v>
      </c>
      <c r="S67" s="123">
        <f t="shared" si="78"/>
        <v>0</v>
      </c>
      <c r="T67" s="123">
        <f t="shared" si="79"/>
        <v>0</v>
      </c>
      <c r="U67" s="124">
        <f t="shared" si="80"/>
        <v>0</v>
      </c>
      <c r="V67" s="564"/>
      <c r="W67" s="22"/>
      <c r="X67" s="22"/>
      <c r="Y67" s="22"/>
      <c r="Z67" s="22"/>
      <c r="AA67" s="22">
        <f t="shared" si="73"/>
      </c>
      <c r="AB67" s="27"/>
      <c r="AC67" s="412"/>
      <c r="AD67" s="22"/>
      <c r="AE67" s="22"/>
      <c r="AF67" s="22"/>
      <c r="AG67" s="128">
        <f t="shared" si="36"/>
        <v>0</v>
      </c>
      <c r="AH67" s="412"/>
      <c r="AI67" s="22"/>
      <c r="AJ67" s="22"/>
      <c r="AK67" s="22"/>
      <c r="AL67" s="128">
        <f t="shared" si="54"/>
        <v>0</v>
      </c>
      <c r="AM67" s="412"/>
      <c r="AN67" s="22"/>
      <c r="AO67" s="22"/>
      <c r="AP67" s="22"/>
      <c r="AQ67" s="128">
        <f t="shared" si="55"/>
        <v>0</v>
      </c>
      <c r="AR67" s="412"/>
      <c r="AS67" s="22"/>
      <c r="AT67" s="22"/>
      <c r="AU67" s="22"/>
      <c r="AV67" s="128">
        <f t="shared" si="56"/>
        <v>0</v>
      </c>
      <c r="AW67" s="412"/>
      <c r="AX67" s="22"/>
      <c r="AY67" s="22"/>
      <c r="AZ67" s="22"/>
      <c r="BA67" s="128">
        <f t="shared" si="57"/>
        <v>0</v>
      </c>
      <c r="BB67" s="412"/>
      <c r="BC67" s="22"/>
      <c r="BD67" s="22"/>
      <c r="BE67" s="22"/>
      <c r="BF67" s="128">
        <f t="shared" si="58"/>
        <v>0</v>
      </c>
      <c r="BG67" s="412"/>
      <c r="BH67" s="22"/>
      <c r="BI67" s="22"/>
      <c r="BJ67" s="22"/>
      <c r="BK67" s="128">
        <f t="shared" si="59"/>
        <v>0</v>
      </c>
      <c r="BL67" s="135"/>
      <c r="BM67" s="52"/>
      <c r="BN67" s="155" t="str">
        <f t="shared" si="25"/>
        <v>0,</v>
      </c>
      <c r="BO67" s="155" t="str">
        <f t="shared" si="26"/>
        <v>0,</v>
      </c>
      <c r="BP67" s="155" t="str">
        <f t="shared" si="27"/>
        <v>0,</v>
      </c>
      <c r="BQ67" s="155" t="str">
        <f t="shared" si="28"/>
        <v>0,</v>
      </c>
      <c r="BR67" s="155" t="str">
        <f t="shared" si="29"/>
        <v>0,</v>
      </c>
      <c r="BS67" s="155" t="str">
        <f t="shared" si="30"/>
        <v>0,</v>
      </c>
      <c r="BT67" s="37"/>
    </row>
    <row r="68" spans="1:72" s="7" customFormat="1" ht="12.75">
      <c r="A68" s="99" t="str">
        <f>'Дисциплины+ЗЕ'!A50</f>
        <v>2В</v>
      </c>
      <c r="B68" s="100">
        <f>'Дисциплины+ЗЕ'!B51</f>
        <v>5</v>
      </c>
      <c r="C68" s="108">
        <f>'Дисциплины+ЗЕ'!C51</f>
        <v>0</v>
      </c>
      <c r="D68" s="137">
        <v>0</v>
      </c>
      <c r="E68" s="114">
        <f>'Дисциплины+ЗЕ'!D51</f>
        <v>0</v>
      </c>
      <c r="F68" s="569">
        <f t="shared" si="71"/>
        <v>0</v>
      </c>
      <c r="G68" s="17"/>
      <c r="H68" s="15"/>
      <c r="I68" s="15"/>
      <c r="J68" s="15"/>
      <c r="K68" s="15"/>
      <c r="L68" s="15"/>
      <c r="M68" s="15"/>
      <c r="N68" s="572">
        <f>36*E68</f>
        <v>0</v>
      </c>
      <c r="O68" s="149">
        <f t="shared" si="74"/>
        <v>0</v>
      </c>
      <c r="P68" s="123">
        <f t="shared" si="75"/>
        <v>0</v>
      </c>
      <c r="Q68" s="123">
        <f t="shared" si="76"/>
        <v>0</v>
      </c>
      <c r="R68" s="123">
        <f t="shared" si="77"/>
        <v>0</v>
      </c>
      <c r="S68" s="123">
        <f t="shared" si="78"/>
        <v>0</v>
      </c>
      <c r="T68" s="123">
        <f t="shared" si="79"/>
        <v>0</v>
      </c>
      <c r="U68" s="124">
        <f t="shared" si="80"/>
        <v>0</v>
      </c>
      <c r="V68" s="564"/>
      <c r="W68" s="22"/>
      <c r="X68" s="22"/>
      <c r="Y68" s="22"/>
      <c r="Z68" s="22"/>
      <c r="AA68" s="22">
        <f t="shared" si="73"/>
      </c>
      <c r="AB68" s="27"/>
      <c r="AC68" s="412"/>
      <c r="AD68" s="22"/>
      <c r="AE68" s="22"/>
      <c r="AF68" s="22"/>
      <c r="AG68" s="128">
        <f t="shared" si="36"/>
        <v>0</v>
      </c>
      <c r="AH68" s="412"/>
      <c r="AI68" s="22"/>
      <c r="AJ68" s="22"/>
      <c r="AK68" s="22"/>
      <c r="AL68" s="128">
        <f t="shared" si="54"/>
        <v>0</v>
      </c>
      <c r="AM68" s="412"/>
      <c r="AN68" s="22"/>
      <c r="AO68" s="22"/>
      <c r="AP68" s="22"/>
      <c r="AQ68" s="128">
        <f t="shared" si="55"/>
        <v>0</v>
      </c>
      <c r="AR68" s="412"/>
      <c r="AS68" s="22"/>
      <c r="AT68" s="22"/>
      <c r="AU68" s="22"/>
      <c r="AV68" s="128">
        <f t="shared" si="56"/>
        <v>0</v>
      </c>
      <c r="AW68" s="412"/>
      <c r="AX68" s="22"/>
      <c r="AY68" s="22"/>
      <c r="AZ68" s="22"/>
      <c r="BA68" s="128">
        <f t="shared" si="57"/>
        <v>0</v>
      </c>
      <c r="BB68" s="412"/>
      <c r="BC68" s="22"/>
      <c r="BD68" s="22"/>
      <c r="BE68" s="22"/>
      <c r="BF68" s="128">
        <f t="shared" si="58"/>
        <v>0</v>
      </c>
      <c r="BG68" s="412"/>
      <c r="BH68" s="22"/>
      <c r="BI68" s="22"/>
      <c r="BJ68" s="22"/>
      <c r="BK68" s="128">
        <f t="shared" si="59"/>
        <v>0</v>
      </c>
      <c r="BL68" s="135"/>
      <c r="BM68" s="52"/>
      <c r="BN68" s="155" t="str">
        <f>TEXT(V68,"0,")</f>
        <v>0,</v>
      </c>
      <c r="BO68" s="155" t="str">
        <f>TEXT(W68,"0,")</f>
        <v>0,</v>
      </c>
      <c r="BP68" s="155" t="str">
        <f>TEXT(X68,"0,")</f>
        <v>0,</v>
      </c>
      <c r="BQ68" s="155" t="str">
        <f>TEXT(Y68,"0,")</f>
        <v>0,</v>
      </c>
      <c r="BR68" s="155" t="str">
        <f>TEXT(Z68,"0,")</f>
        <v>0,</v>
      </c>
      <c r="BS68" s="155" t="str">
        <f>TEXT(AB68,"0,")</f>
        <v>0,</v>
      </c>
      <c r="BT68" s="37"/>
    </row>
    <row r="69" spans="1:72" s="7" customFormat="1" ht="12" customHeight="1">
      <c r="A69" s="99" t="str">
        <f>'Дисциплины+ЗЕ'!A51</f>
        <v>2В</v>
      </c>
      <c r="B69" s="100">
        <f>'Дисциплины+ЗЕ'!B52</f>
        <v>6</v>
      </c>
      <c r="C69" s="108">
        <f>'Дисциплины+ЗЕ'!C52</f>
        <v>0</v>
      </c>
      <c r="D69" s="137">
        <v>0</v>
      </c>
      <c r="E69" s="114">
        <f>'Дисциплины+ЗЕ'!D52</f>
        <v>0</v>
      </c>
      <c r="F69" s="569">
        <f t="shared" si="71"/>
        <v>0</v>
      </c>
      <c r="G69" s="17"/>
      <c r="H69" s="15"/>
      <c r="I69" s="15"/>
      <c r="J69" s="15"/>
      <c r="K69" s="15"/>
      <c r="L69" s="15"/>
      <c r="M69" s="15"/>
      <c r="N69" s="572">
        <f t="shared" si="72"/>
        <v>0</v>
      </c>
      <c r="O69" s="149">
        <f t="shared" si="74"/>
        <v>0</v>
      </c>
      <c r="P69" s="123">
        <f t="shared" si="75"/>
        <v>0</v>
      </c>
      <c r="Q69" s="123">
        <f t="shared" si="76"/>
        <v>0</v>
      </c>
      <c r="R69" s="123">
        <f t="shared" si="77"/>
        <v>0</v>
      </c>
      <c r="S69" s="123">
        <f t="shared" si="78"/>
        <v>0</v>
      </c>
      <c r="T69" s="123">
        <f t="shared" si="79"/>
        <v>0</v>
      </c>
      <c r="U69" s="124">
        <f t="shared" si="80"/>
        <v>0</v>
      </c>
      <c r="V69" s="564"/>
      <c r="W69" s="22"/>
      <c r="X69" s="22"/>
      <c r="Y69" s="22"/>
      <c r="Z69" s="22"/>
      <c r="AA69" s="22">
        <f t="shared" si="73"/>
      </c>
      <c r="AB69" s="27"/>
      <c r="AC69" s="412"/>
      <c r="AD69" s="22"/>
      <c r="AE69" s="22"/>
      <c r="AF69" s="22"/>
      <c r="AG69" s="128">
        <f t="shared" si="36"/>
        <v>0</v>
      </c>
      <c r="AH69" s="412"/>
      <c r="AI69" s="22"/>
      <c r="AJ69" s="22"/>
      <c r="AK69" s="22"/>
      <c r="AL69" s="128">
        <f t="shared" si="54"/>
        <v>0</v>
      </c>
      <c r="AM69" s="412"/>
      <c r="AN69" s="22"/>
      <c r="AO69" s="22"/>
      <c r="AP69" s="22"/>
      <c r="AQ69" s="128">
        <f t="shared" si="55"/>
        <v>0</v>
      </c>
      <c r="AR69" s="412"/>
      <c r="AS69" s="22"/>
      <c r="AT69" s="22"/>
      <c r="AU69" s="22"/>
      <c r="AV69" s="128">
        <f t="shared" si="56"/>
        <v>0</v>
      </c>
      <c r="AW69" s="412"/>
      <c r="AX69" s="22"/>
      <c r="AY69" s="22"/>
      <c r="AZ69" s="22"/>
      <c r="BA69" s="128">
        <f t="shared" si="57"/>
        <v>0</v>
      </c>
      <c r="BB69" s="412"/>
      <c r="BC69" s="22"/>
      <c r="BD69" s="22"/>
      <c r="BE69" s="22"/>
      <c r="BF69" s="128">
        <f t="shared" si="58"/>
        <v>0</v>
      </c>
      <c r="BG69" s="412"/>
      <c r="BH69" s="22"/>
      <c r="BI69" s="22"/>
      <c r="BJ69" s="22"/>
      <c r="BK69" s="128">
        <f t="shared" si="59"/>
        <v>0</v>
      </c>
      <c r="BL69" s="135"/>
      <c r="BM69" s="52"/>
      <c r="BN69" s="155" t="str">
        <f t="shared" si="25"/>
        <v>0,</v>
      </c>
      <c r="BO69" s="155" t="str">
        <f t="shared" si="26"/>
        <v>0,</v>
      </c>
      <c r="BP69" s="155" t="str">
        <f t="shared" si="27"/>
        <v>0,</v>
      </c>
      <c r="BQ69" s="155" t="str">
        <f t="shared" si="28"/>
        <v>0,</v>
      </c>
      <c r="BR69" s="155" t="str">
        <f t="shared" si="29"/>
        <v>0,</v>
      </c>
      <c r="BS69" s="155" t="str">
        <f t="shared" si="30"/>
        <v>0,</v>
      </c>
      <c r="BT69" s="37"/>
    </row>
    <row r="70" spans="1:72" s="7" customFormat="1" ht="12.75">
      <c r="A70" s="99" t="str">
        <f>'Дисциплины+ЗЕ'!A52</f>
        <v>2В</v>
      </c>
      <c r="B70" s="100">
        <f>'Дисциплины+ЗЕ'!B53</f>
        <v>7</v>
      </c>
      <c r="C70" s="108">
        <f>'Дисциплины+ЗЕ'!C53</f>
        <v>0</v>
      </c>
      <c r="D70" s="137">
        <v>0</v>
      </c>
      <c r="E70" s="114">
        <f>'Дисциплины+ЗЕ'!D53</f>
        <v>0</v>
      </c>
      <c r="F70" s="569">
        <f t="shared" si="71"/>
        <v>0</v>
      </c>
      <c r="G70" s="17"/>
      <c r="H70" s="15"/>
      <c r="I70" s="15"/>
      <c r="J70" s="15"/>
      <c r="K70" s="15"/>
      <c r="L70" s="15"/>
      <c r="M70" s="15"/>
      <c r="N70" s="572">
        <f t="shared" si="72"/>
        <v>0</v>
      </c>
      <c r="O70" s="149">
        <f t="shared" si="74"/>
        <v>0</v>
      </c>
      <c r="P70" s="123">
        <f t="shared" si="75"/>
        <v>0</v>
      </c>
      <c r="Q70" s="123">
        <f t="shared" si="76"/>
        <v>0</v>
      </c>
      <c r="R70" s="123">
        <f t="shared" si="77"/>
        <v>0</v>
      </c>
      <c r="S70" s="123">
        <f t="shared" si="78"/>
        <v>0</v>
      </c>
      <c r="T70" s="123">
        <f t="shared" si="79"/>
        <v>0</v>
      </c>
      <c r="U70" s="124">
        <f t="shared" si="80"/>
        <v>0</v>
      </c>
      <c r="V70" s="412"/>
      <c r="W70" s="22"/>
      <c r="X70" s="147"/>
      <c r="Y70" s="22"/>
      <c r="Z70" s="22"/>
      <c r="AA70" s="22">
        <f t="shared" si="73"/>
      </c>
      <c r="AB70" s="27"/>
      <c r="AC70" s="412"/>
      <c r="AD70" s="22"/>
      <c r="AE70" s="22"/>
      <c r="AF70" s="22"/>
      <c r="AG70" s="128">
        <f t="shared" si="36"/>
        <v>0</v>
      </c>
      <c r="AH70" s="412"/>
      <c r="AI70" s="22"/>
      <c r="AJ70" s="22"/>
      <c r="AK70" s="22"/>
      <c r="AL70" s="128">
        <f t="shared" si="54"/>
        <v>0</v>
      </c>
      <c r="AM70" s="412"/>
      <c r="AN70" s="22"/>
      <c r="AO70" s="22"/>
      <c r="AP70" s="22"/>
      <c r="AQ70" s="128">
        <f t="shared" si="55"/>
        <v>0</v>
      </c>
      <c r="AR70" s="412"/>
      <c r="AS70" s="22"/>
      <c r="AT70" s="22"/>
      <c r="AU70" s="22"/>
      <c r="AV70" s="128">
        <f t="shared" si="56"/>
        <v>0</v>
      </c>
      <c r="AW70" s="412"/>
      <c r="AX70" s="22"/>
      <c r="AY70" s="22"/>
      <c r="AZ70" s="22"/>
      <c r="BA70" s="128">
        <f t="shared" si="57"/>
        <v>0</v>
      </c>
      <c r="BB70" s="412"/>
      <c r="BC70" s="22"/>
      <c r="BD70" s="22"/>
      <c r="BE70" s="22"/>
      <c r="BF70" s="128">
        <f t="shared" si="58"/>
        <v>0</v>
      </c>
      <c r="BG70" s="412"/>
      <c r="BH70" s="22"/>
      <c r="BI70" s="22"/>
      <c r="BJ70" s="22"/>
      <c r="BK70" s="128">
        <f t="shared" si="59"/>
        <v>0</v>
      </c>
      <c r="BL70" s="135"/>
      <c r="BM70" s="52"/>
      <c r="BN70" s="155" t="str">
        <f t="shared" si="25"/>
        <v>0,</v>
      </c>
      <c r="BO70" s="155" t="str">
        <f t="shared" si="26"/>
        <v>0,</v>
      </c>
      <c r="BP70" s="155" t="str">
        <f t="shared" si="27"/>
        <v>0,</v>
      </c>
      <c r="BQ70" s="155" t="str">
        <f t="shared" si="28"/>
        <v>0,</v>
      </c>
      <c r="BR70" s="155" t="str">
        <f t="shared" si="29"/>
        <v>0,</v>
      </c>
      <c r="BS70" s="155" t="str">
        <f t="shared" si="30"/>
        <v>0,</v>
      </c>
      <c r="BT70" s="37"/>
    </row>
    <row r="71" spans="1:72" s="7" customFormat="1" ht="12.75">
      <c r="A71" s="99" t="str">
        <f>'Дисциплины+ЗЕ'!A55</f>
        <v>2В</v>
      </c>
      <c r="B71" s="100">
        <f>'Дисциплины+ЗЕ'!B54</f>
        <v>8</v>
      </c>
      <c r="C71" s="108">
        <f>'Дисциплины+ЗЕ'!C54</f>
        <v>0</v>
      </c>
      <c r="D71" s="137">
        <v>0</v>
      </c>
      <c r="E71" s="114">
        <f>'Дисциплины+ЗЕ'!D54</f>
        <v>0</v>
      </c>
      <c r="F71" s="569">
        <f t="shared" si="71"/>
        <v>0</v>
      </c>
      <c r="G71" s="17"/>
      <c r="H71" s="15"/>
      <c r="I71" s="15"/>
      <c r="J71" s="15"/>
      <c r="K71" s="15"/>
      <c r="L71" s="15"/>
      <c r="M71" s="15"/>
      <c r="N71" s="572">
        <f>36*E71</f>
        <v>0</v>
      </c>
      <c r="O71" s="149">
        <f t="shared" si="74"/>
        <v>0</v>
      </c>
      <c r="P71" s="123">
        <f t="shared" si="75"/>
        <v>0</v>
      </c>
      <c r="Q71" s="123">
        <f t="shared" si="76"/>
        <v>0</v>
      </c>
      <c r="R71" s="123">
        <f t="shared" si="77"/>
        <v>0</v>
      </c>
      <c r="S71" s="123">
        <f t="shared" si="78"/>
        <v>0</v>
      </c>
      <c r="T71" s="123">
        <f t="shared" si="79"/>
        <v>0</v>
      </c>
      <c r="U71" s="124">
        <f t="shared" si="80"/>
        <v>0</v>
      </c>
      <c r="V71" s="412"/>
      <c r="W71" s="22"/>
      <c r="X71" s="147"/>
      <c r="Y71" s="22"/>
      <c r="Z71" s="22"/>
      <c r="AA71" s="22">
        <f t="shared" si="73"/>
      </c>
      <c r="AB71" s="27"/>
      <c r="AC71" s="412"/>
      <c r="AD71" s="22"/>
      <c r="AE71" s="22"/>
      <c r="AF71" s="22"/>
      <c r="AG71" s="128">
        <f t="shared" si="36"/>
        <v>0</v>
      </c>
      <c r="AH71" s="412"/>
      <c r="AI71" s="22"/>
      <c r="AJ71" s="22"/>
      <c r="AK71" s="22"/>
      <c r="AL71" s="128">
        <f t="shared" si="54"/>
        <v>0</v>
      </c>
      <c r="AM71" s="412"/>
      <c r="AN71" s="22"/>
      <c r="AO71" s="22"/>
      <c r="AP71" s="22"/>
      <c r="AQ71" s="128">
        <f t="shared" si="55"/>
        <v>0</v>
      </c>
      <c r="AR71" s="412"/>
      <c r="AS71" s="22"/>
      <c r="AT71" s="22"/>
      <c r="AU71" s="22"/>
      <c r="AV71" s="128">
        <f t="shared" si="56"/>
        <v>0</v>
      </c>
      <c r="AW71" s="412"/>
      <c r="AX71" s="22"/>
      <c r="AY71" s="22"/>
      <c r="AZ71" s="22"/>
      <c r="BA71" s="128">
        <f t="shared" si="57"/>
        <v>0</v>
      </c>
      <c r="BB71" s="412"/>
      <c r="BC71" s="22"/>
      <c r="BD71" s="22"/>
      <c r="BE71" s="22"/>
      <c r="BF71" s="128">
        <f t="shared" si="58"/>
        <v>0</v>
      </c>
      <c r="BG71" s="412"/>
      <c r="BH71" s="22"/>
      <c r="BI71" s="22"/>
      <c r="BJ71" s="22"/>
      <c r="BK71" s="128">
        <f t="shared" si="59"/>
        <v>0</v>
      </c>
      <c r="BL71" s="135"/>
      <c r="BM71" s="52"/>
      <c r="BN71" s="155" t="str">
        <f>TEXT(V71,"0,")</f>
        <v>0,</v>
      </c>
      <c r="BO71" s="155" t="str">
        <f>TEXT(W71,"0,")</f>
        <v>0,</v>
      </c>
      <c r="BP71" s="155" t="str">
        <f>TEXT(X71,"0,")</f>
        <v>0,</v>
      </c>
      <c r="BQ71" s="155" t="str">
        <f>TEXT(Y71,"0,")</f>
        <v>0,</v>
      </c>
      <c r="BR71" s="155" t="str">
        <f>TEXT(Z71,"0,")</f>
        <v>0,</v>
      </c>
      <c r="BS71" s="155" t="str">
        <f>TEXT(AB71,"0,")</f>
        <v>0,</v>
      </c>
      <c r="BT71" s="37"/>
    </row>
    <row r="72" spans="1:72" s="7" customFormat="1" ht="12.75">
      <c r="A72" s="99" t="str">
        <f>'Дисциплины+ЗЕ'!A57</f>
        <v>2В</v>
      </c>
      <c r="B72" s="100">
        <f>'Дисциплины+ЗЕ'!B55</f>
        <v>9</v>
      </c>
      <c r="C72" s="108">
        <f>'Дисциплины+ЗЕ'!C55</f>
        <v>0</v>
      </c>
      <c r="D72" s="137">
        <v>0</v>
      </c>
      <c r="E72" s="114">
        <f>'Дисциплины+ЗЕ'!D55</f>
        <v>0</v>
      </c>
      <c r="F72" s="569">
        <f t="shared" si="71"/>
        <v>0</v>
      </c>
      <c r="G72" s="17"/>
      <c r="H72" s="15"/>
      <c r="I72" s="15"/>
      <c r="J72" s="15"/>
      <c r="K72" s="15"/>
      <c r="L72" s="15"/>
      <c r="M72" s="15"/>
      <c r="N72" s="572">
        <f>36*E72</f>
        <v>0</v>
      </c>
      <c r="O72" s="149">
        <f t="shared" si="74"/>
        <v>0</v>
      </c>
      <c r="P72" s="123">
        <f t="shared" si="75"/>
        <v>0</v>
      </c>
      <c r="Q72" s="123">
        <f t="shared" si="76"/>
        <v>0</v>
      </c>
      <c r="R72" s="123">
        <f t="shared" si="77"/>
        <v>0</v>
      </c>
      <c r="S72" s="123">
        <f t="shared" si="78"/>
        <v>0</v>
      </c>
      <c r="T72" s="123">
        <f t="shared" si="79"/>
        <v>0</v>
      </c>
      <c r="U72" s="124">
        <f t="shared" si="80"/>
        <v>0</v>
      </c>
      <c r="V72" s="412"/>
      <c r="W72" s="22"/>
      <c r="X72" s="147"/>
      <c r="Y72" s="22"/>
      <c r="Z72" s="22"/>
      <c r="AA72" s="22">
        <f t="shared" si="73"/>
      </c>
      <c r="AB72" s="27"/>
      <c r="AC72" s="412"/>
      <c r="AD72" s="22"/>
      <c r="AE72" s="22"/>
      <c r="AF72" s="22"/>
      <c r="AG72" s="128">
        <f t="shared" si="36"/>
        <v>0</v>
      </c>
      <c r="AH72" s="412"/>
      <c r="AI72" s="22"/>
      <c r="AJ72" s="22"/>
      <c r="AK72" s="22"/>
      <c r="AL72" s="128">
        <f t="shared" si="54"/>
        <v>0</v>
      </c>
      <c r="AM72" s="412"/>
      <c r="AN72" s="22"/>
      <c r="AO72" s="22"/>
      <c r="AP72" s="22"/>
      <c r="AQ72" s="128">
        <f t="shared" si="55"/>
        <v>0</v>
      </c>
      <c r="AR72" s="412"/>
      <c r="AS72" s="22"/>
      <c r="AT72" s="22"/>
      <c r="AU72" s="22"/>
      <c r="AV72" s="128">
        <f t="shared" si="56"/>
        <v>0</v>
      </c>
      <c r="AW72" s="412"/>
      <c r="AX72" s="22"/>
      <c r="AY72" s="22"/>
      <c r="AZ72" s="22"/>
      <c r="BA72" s="128">
        <f t="shared" si="57"/>
        <v>0</v>
      </c>
      <c r="BB72" s="412"/>
      <c r="BC72" s="22"/>
      <c r="BD72" s="22"/>
      <c r="BE72" s="22"/>
      <c r="BF72" s="128">
        <f t="shared" si="58"/>
        <v>0</v>
      </c>
      <c r="BG72" s="412"/>
      <c r="BH72" s="22"/>
      <c r="BI72" s="22"/>
      <c r="BJ72" s="22"/>
      <c r="BK72" s="128">
        <f t="shared" si="59"/>
        <v>0</v>
      </c>
      <c r="BL72" s="135"/>
      <c r="BM72" s="52"/>
      <c r="BN72" s="155" t="str">
        <f t="shared" si="25"/>
        <v>0,</v>
      </c>
      <c r="BO72" s="155" t="str">
        <f t="shared" si="26"/>
        <v>0,</v>
      </c>
      <c r="BP72" s="155" t="str">
        <f t="shared" si="27"/>
        <v>0,</v>
      </c>
      <c r="BQ72" s="155" t="str">
        <f t="shared" si="28"/>
        <v>0,</v>
      </c>
      <c r="BR72" s="155" t="str">
        <f t="shared" si="29"/>
        <v>0,</v>
      </c>
      <c r="BS72" s="155" t="str">
        <f t="shared" si="30"/>
        <v>0,</v>
      </c>
      <c r="BT72" s="37"/>
    </row>
    <row r="73" spans="1:72" s="7" customFormat="1" ht="12.75">
      <c r="A73" s="99" t="str">
        <f>'Дисциплины+ЗЕ'!A57</f>
        <v>2В</v>
      </c>
      <c r="B73" s="100">
        <f>'Дисциплины+ЗЕ'!B56</f>
        <v>10</v>
      </c>
      <c r="C73" s="108">
        <f>'Дисциплины+ЗЕ'!C56</f>
        <v>0</v>
      </c>
      <c r="D73" s="137">
        <v>0</v>
      </c>
      <c r="E73" s="114">
        <f>'Дисциплины+ЗЕ'!D56</f>
        <v>0</v>
      </c>
      <c r="F73" s="569">
        <f t="shared" si="71"/>
        <v>0</v>
      </c>
      <c r="G73" s="17"/>
      <c r="H73" s="15"/>
      <c r="I73" s="15"/>
      <c r="J73" s="15"/>
      <c r="K73" s="15"/>
      <c r="L73" s="15"/>
      <c r="M73" s="15"/>
      <c r="N73" s="572">
        <f>36*E73</f>
        <v>0</v>
      </c>
      <c r="O73" s="149">
        <f t="shared" si="74"/>
        <v>0</v>
      </c>
      <c r="P73" s="123">
        <f t="shared" si="75"/>
        <v>0</v>
      </c>
      <c r="Q73" s="123">
        <f t="shared" si="76"/>
        <v>0</v>
      </c>
      <c r="R73" s="123">
        <f t="shared" si="77"/>
        <v>0</v>
      </c>
      <c r="S73" s="123">
        <f t="shared" si="78"/>
        <v>0</v>
      </c>
      <c r="T73" s="123">
        <f t="shared" si="79"/>
        <v>0</v>
      </c>
      <c r="U73" s="124">
        <f t="shared" si="80"/>
        <v>0</v>
      </c>
      <c r="V73" s="412"/>
      <c r="W73" s="22"/>
      <c r="X73" s="147"/>
      <c r="Y73" s="22"/>
      <c r="Z73" s="22"/>
      <c r="AA73" s="22">
        <f t="shared" si="73"/>
      </c>
      <c r="AB73" s="27"/>
      <c r="AC73" s="412"/>
      <c r="AD73" s="22"/>
      <c r="AE73" s="22"/>
      <c r="AF73" s="22"/>
      <c r="AG73" s="128">
        <f t="shared" si="36"/>
        <v>0</v>
      </c>
      <c r="AH73" s="412"/>
      <c r="AI73" s="22"/>
      <c r="AJ73" s="22"/>
      <c r="AK73" s="22"/>
      <c r="AL73" s="128">
        <f t="shared" si="54"/>
        <v>0</v>
      </c>
      <c r="AM73" s="412"/>
      <c r="AN73" s="22"/>
      <c r="AO73" s="22"/>
      <c r="AP73" s="22"/>
      <c r="AQ73" s="128">
        <f t="shared" si="55"/>
        <v>0</v>
      </c>
      <c r="AR73" s="412"/>
      <c r="AS73" s="22"/>
      <c r="AT73" s="22"/>
      <c r="AU73" s="22"/>
      <c r="AV73" s="128">
        <f t="shared" si="56"/>
        <v>0</v>
      </c>
      <c r="AW73" s="412"/>
      <c r="AX73" s="22"/>
      <c r="AY73" s="22"/>
      <c r="AZ73" s="22"/>
      <c r="BA73" s="128">
        <f t="shared" si="57"/>
        <v>0</v>
      </c>
      <c r="BB73" s="412"/>
      <c r="BC73" s="22"/>
      <c r="BD73" s="22"/>
      <c r="BE73" s="22"/>
      <c r="BF73" s="128">
        <f t="shared" si="58"/>
        <v>0</v>
      </c>
      <c r="BG73" s="412"/>
      <c r="BH73" s="22"/>
      <c r="BI73" s="22"/>
      <c r="BJ73" s="22"/>
      <c r="BK73" s="128">
        <f t="shared" si="59"/>
        <v>0</v>
      </c>
      <c r="BL73" s="135"/>
      <c r="BM73" s="52"/>
      <c r="BN73" s="155" t="str">
        <f aca="true" t="shared" si="81" ref="BN73:BR75">TEXT(V73,"0,")</f>
        <v>0,</v>
      </c>
      <c r="BO73" s="155" t="str">
        <f t="shared" si="81"/>
        <v>0,</v>
      </c>
      <c r="BP73" s="155" t="str">
        <f t="shared" si="81"/>
        <v>0,</v>
      </c>
      <c r="BQ73" s="155" t="str">
        <f t="shared" si="81"/>
        <v>0,</v>
      </c>
      <c r="BR73" s="155" t="str">
        <f t="shared" si="81"/>
        <v>0,</v>
      </c>
      <c r="BS73" s="155" t="str">
        <f>TEXT(AB73,"0,")</f>
        <v>0,</v>
      </c>
      <c r="BT73" s="37"/>
    </row>
    <row r="74" spans="1:72" s="7" customFormat="1" ht="12.75">
      <c r="A74" s="99" t="str">
        <f>'Дисциплины+ЗЕ'!A57</f>
        <v>2В</v>
      </c>
      <c r="B74" s="100">
        <f>'Дисциплины+ЗЕ'!B57</f>
        <v>11</v>
      </c>
      <c r="C74" s="108">
        <f>'Дисциплины+ЗЕ'!C57</f>
        <v>0</v>
      </c>
      <c r="D74" s="137">
        <v>0</v>
      </c>
      <c r="E74" s="114">
        <f>'Дисциплины+ЗЕ'!D57</f>
        <v>0</v>
      </c>
      <c r="F74" s="569">
        <f t="shared" si="71"/>
        <v>0</v>
      </c>
      <c r="G74" s="17"/>
      <c r="H74" s="15"/>
      <c r="I74" s="15"/>
      <c r="J74" s="15"/>
      <c r="K74" s="15"/>
      <c r="L74" s="15"/>
      <c r="M74" s="15"/>
      <c r="N74" s="572">
        <f>36*E74</f>
        <v>0</v>
      </c>
      <c r="O74" s="149">
        <f t="shared" si="74"/>
        <v>0</v>
      </c>
      <c r="P74" s="123">
        <f t="shared" si="75"/>
        <v>0</v>
      </c>
      <c r="Q74" s="123">
        <f t="shared" si="76"/>
        <v>0</v>
      </c>
      <c r="R74" s="123">
        <f t="shared" si="77"/>
        <v>0</v>
      </c>
      <c r="S74" s="123">
        <f t="shared" si="78"/>
        <v>0</v>
      </c>
      <c r="T74" s="123">
        <f t="shared" si="79"/>
        <v>0</v>
      </c>
      <c r="U74" s="124">
        <f t="shared" si="80"/>
        <v>0</v>
      </c>
      <c r="V74" s="412"/>
      <c r="W74" s="22"/>
      <c r="X74" s="147"/>
      <c r="Y74" s="22"/>
      <c r="Z74" s="22"/>
      <c r="AA74" s="22">
        <f t="shared" si="73"/>
      </c>
      <c r="AB74" s="27"/>
      <c r="AC74" s="412"/>
      <c r="AD74" s="22"/>
      <c r="AE74" s="22"/>
      <c r="AF74" s="22"/>
      <c r="AG74" s="128">
        <f t="shared" si="36"/>
        <v>0</v>
      </c>
      <c r="AH74" s="412"/>
      <c r="AI74" s="22"/>
      <c r="AJ74" s="22"/>
      <c r="AK74" s="22"/>
      <c r="AL74" s="128">
        <f t="shared" si="54"/>
        <v>0</v>
      </c>
      <c r="AM74" s="412"/>
      <c r="AN74" s="22"/>
      <c r="AO74" s="22"/>
      <c r="AP74" s="22"/>
      <c r="AQ74" s="128">
        <f t="shared" si="55"/>
        <v>0</v>
      </c>
      <c r="AR74" s="412"/>
      <c r="AS74" s="22"/>
      <c r="AT74" s="22"/>
      <c r="AU74" s="22"/>
      <c r="AV74" s="128">
        <f t="shared" si="56"/>
        <v>0</v>
      </c>
      <c r="AW74" s="412"/>
      <c r="AX74" s="22"/>
      <c r="AY74" s="22"/>
      <c r="AZ74" s="22"/>
      <c r="BA74" s="128">
        <f t="shared" si="57"/>
        <v>0</v>
      </c>
      <c r="BB74" s="412"/>
      <c r="BC74" s="22"/>
      <c r="BD74" s="22"/>
      <c r="BE74" s="22"/>
      <c r="BF74" s="128">
        <f t="shared" si="58"/>
        <v>0</v>
      </c>
      <c r="BG74" s="412"/>
      <c r="BH74" s="22"/>
      <c r="BI74" s="22"/>
      <c r="BJ74" s="22"/>
      <c r="BK74" s="128">
        <f t="shared" si="59"/>
        <v>0</v>
      </c>
      <c r="BL74" s="135"/>
      <c r="BM74" s="52"/>
      <c r="BN74" s="155" t="str">
        <f t="shared" si="81"/>
        <v>0,</v>
      </c>
      <c r="BO74" s="155" t="str">
        <f t="shared" si="81"/>
        <v>0,</v>
      </c>
      <c r="BP74" s="155" t="str">
        <f t="shared" si="81"/>
        <v>0,</v>
      </c>
      <c r="BQ74" s="155" t="str">
        <f t="shared" si="81"/>
        <v>0,</v>
      </c>
      <c r="BR74" s="155" t="str">
        <f t="shared" si="81"/>
        <v>0,</v>
      </c>
      <c r="BS74" s="155" t="str">
        <f>TEXT(AB74,"0,")</f>
        <v>0,</v>
      </c>
      <c r="BT74" s="37"/>
    </row>
    <row r="75" spans="1:72" s="7" customFormat="1" ht="12.75">
      <c r="A75" s="99" t="str">
        <f>'Дисциплины+ЗЕ'!A58</f>
        <v>2В</v>
      </c>
      <c r="B75" s="100">
        <f>'Дисциплины+ЗЕ'!B58</f>
        <v>12</v>
      </c>
      <c r="C75" s="108">
        <f>'Дисциплины+ЗЕ'!C58</f>
        <v>0</v>
      </c>
      <c r="D75" s="137">
        <v>0</v>
      </c>
      <c r="E75" s="114">
        <f>'Дисциплины+ЗЕ'!D58</f>
        <v>0</v>
      </c>
      <c r="F75" s="569">
        <f t="shared" si="71"/>
        <v>0</v>
      </c>
      <c r="G75" s="17"/>
      <c r="H75" s="15"/>
      <c r="I75" s="15"/>
      <c r="J75" s="15"/>
      <c r="K75" s="15"/>
      <c r="L75" s="15"/>
      <c r="M75" s="15"/>
      <c r="N75" s="572">
        <f>36*E75</f>
        <v>0</v>
      </c>
      <c r="O75" s="149">
        <f t="shared" si="74"/>
        <v>0</v>
      </c>
      <c r="P75" s="123">
        <f t="shared" si="75"/>
        <v>0</v>
      </c>
      <c r="Q75" s="123">
        <f t="shared" si="76"/>
        <v>0</v>
      </c>
      <c r="R75" s="123">
        <f t="shared" si="77"/>
        <v>0</v>
      </c>
      <c r="S75" s="123">
        <f t="shared" si="78"/>
        <v>0</v>
      </c>
      <c r="T75" s="123">
        <f t="shared" si="79"/>
        <v>0</v>
      </c>
      <c r="U75" s="124">
        <f t="shared" si="80"/>
        <v>0</v>
      </c>
      <c r="V75" s="412"/>
      <c r="W75" s="22"/>
      <c r="X75" s="147"/>
      <c r="Y75" s="22"/>
      <c r="Z75" s="22"/>
      <c r="AA75" s="22">
        <f t="shared" si="73"/>
      </c>
      <c r="AB75" s="27"/>
      <c r="AC75" s="412"/>
      <c r="AD75" s="22"/>
      <c r="AE75" s="22"/>
      <c r="AF75" s="22"/>
      <c r="AG75" s="128">
        <f t="shared" si="36"/>
        <v>0</v>
      </c>
      <c r="AH75" s="412"/>
      <c r="AI75" s="22"/>
      <c r="AJ75" s="22"/>
      <c r="AK75" s="22"/>
      <c r="AL75" s="128">
        <f t="shared" si="54"/>
        <v>0</v>
      </c>
      <c r="AM75" s="412"/>
      <c r="AN75" s="22"/>
      <c r="AO75" s="22"/>
      <c r="AP75" s="22"/>
      <c r="AQ75" s="128">
        <f t="shared" si="55"/>
        <v>0</v>
      </c>
      <c r="AR75" s="412"/>
      <c r="AS75" s="22"/>
      <c r="AT75" s="22"/>
      <c r="AU75" s="22"/>
      <c r="AV75" s="128">
        <f t="shared" si="56"/>
        <v>0</v>
      </c>
      <c r="AW75" s="412"/>
      <c r="AX75" s="22"/>
      <c r="AY75" s="22"/>
      <c r="AZ75" s="22"/>
      <c r="BA75" s="128">
        <f t="shared" si="57"/>
        <v>0</v>
      </c>
      <c r="BB75" s="412"/>
      <c r="BC75" s="22"/>
      <c r="BD75" s="22"/>
      <c r="BE75" s="22"/>
      <c r="BF75" s="128">
        <f t="shared" si="58"/>
        <v>0</v>
      </c>
      <c r="BG75" s="412"/>
      <c r="BH75" s="22"/>
      <c r="BI75" s="22"/>
      <c r="BJ75" s="22"/>
      <c r="BK75" s="128">
        <f t="shared" si="59"/>
        <v>0</v>
      </c>
      <c r="BL75" s="135"/>
      <c r="BM75" s="52"/>
      <c r="BN75" s="155" t="str">
        <f t="shared" si="81"/>
        <v>0,</v>
      </c>
      <c r="BO75" s="155" t="str">
        <f t="shared" si="81"/>
        <v>0,</v>
      </c>
      <c r="BP75" s="155" t="str">
        <f t="shared" si="81"/>
        <v>0,</v>
      </c>
      <c r="BQ75" s="155" t="str">
        <f t="shared" si="81"/>
        <v>0,</v>
      </c>
      <c r="BR75" s="155" t="str">
        <f t="shared" si="81"/>
        <v>0,</v>
      </c>
      <c r="BS75" s="155" t="str">
        <f>TEXT(AB75,"0,")</f>
        <v>0,</v>
      </c>
      <c r="BT75" s="37"/>
    </row>
    <row r="76" spans="1:72" s="7" customFormat="1" ht="12.75">
      <c r="A76" s="99" t="str">
        <f>'Дисциплины+ЗЕ'!A59</f>
        <v>2В</v>
      </c>
      <c r="B76" s="100">
        <f>'Дисциплины+ЗЕ'!B59</f>
        <v>13</v>
      </c>
      <c r="C76" s="108">
        <f>'Дисциплины+ЗЕ'!C59</f>
        <v>0</v>
      </c>
      <c r="D76" s="137">
        <v>0</v>
      </c>
      <c r="E76" s="114">
        <f>'Дисциплины+ЗЕ'!D59</f>
        <v>0</v>
      </c>
      <c r="F76" s="569">
        <f t="shared" si="71"/>
        <v>0</v>
      </c>
      <c r="G76" s="17"/>
      <c r="H76" s="15"/>
      <c r="I76" s="15"/>
      <c r="J76" s="15"/>
      <c r="K76" s="15"/>
      <c r="L76" s="15"/>
      <c r="M76" s="15"/>
      <c r="N76" s="572">
        <f t="shared" si="72"/>
        <v>0</v>
      </c>
      <c r="O76" s="149">
        <f t="shared" si="74"/>
        <v>0</v>
      </c>
      <c r="P76" s="123">
        <f t="shared" si="75"/>
        <v>0</v>
      </c>
      <c r="Q76" s="123">
        <f t="shared" si="76"/>
        <v>0</v>
      </c>
      <c r="R76" s="123">
        <f t="shared" si="77"/>
        <v>0</v>
      </c>
      <c r="S76" s="123">
        <f t="shared" si="78"/>
        <v>0</v>
      </c>
      <c r="T76" s="123">
        <f t="shared" si="79"/>
        <v>0</v>
      </c>
      <c r="U76" s="124">
        <f t="shared" si="80"/>
        <v>0</v>
      </c>
      <c r="V76" s="412"/>
      <c r="W76" s="22"/>
      <c r="X76" s="147"/>
      <c r="Y76" s="22"/>
      <c r="Z76" s="22"/>
      <c r="AA76" s="22">
        <f t="shared" si="73"/>
      </c>
      <c r="AB76" s="27"/>
      <c r="AC76" s="412"/>
      <c r="AD76" s="22"/>
      <c r="AE76" s="22"/>
      <c r="AF76" s="22"/>
      <c r="AG76" s="128">
        <f t="shared" si="36"/>
        <v>0</v>
      </c>
      <c r="AH76" s="412"/>
      <c r="AI76" s="22"/>
      <c r="AJ76" s="22"/>
      <c r="AK76" s="22"/>
      <c r="AL76" s="128">
        <f t="shared" si="54"/>
        <v>0</v>
      </c>
      <c r="AM76" s="412"/>
      <c r="AN76" s="22"/>
      <c r="AO76" s="22"/>
      <c r="AP76" s="22"/>
      <c r="AQ76" s="128">
        <f t="shared" si="55"/>
        <v>0</v>
      </c>
      <c r="AR76" s="412"/>
      <c r="AS76" s="22"/>
      <c r="AT76" s="22"/>
      <c r="AU76" s="22"/>
      <c r="AV76" s="128">
        <f t="shared" si="56"/>
        <v>0</v>
      </c>
      <c r="AW76" s="412"/>
      <c r="AX76" s="22"/>
      <c r="AY76" s="22"/>
      <c r="AZ76" s="22"/>
      <c r="BA76" s="128">
        <f t="shared" si="57"/>
        <v>0</v>
      </c>
      <c r="BB76" s="412"/>
      <c r="BC76" s="22"/>
      <c r="BD76" s="22"/>
      <c r="BE76" s="22"/>
      <c r="BF76" s="128">
        <f t="shared" si="58"/>
        <v>0</v>
      </c>
      <c r="BG76" s="412"/>
      <c r="BH76" s="22"/>
      <c r="BI76" s="22"/>
      <c r="BJ76" s="22"/>
      <c r="BK76" s="128">
        <f t="shared" si="59"/>
        <v>0</v>
      </c>
      <c r="BL76" s="135"/>
      <c r="BM76" s="52"/>
      <c r="BN76" s="155" t="str">
        <f t="shared" si="25"/>
        <v>0,</v>
      </c>
      <c r="BO76" s="155" t="str">
        <f t="shared" si="26"/>
        <v>0,</v>
      </c>
      <c r="BP76" s="155" t="str">
        <f t="shared" si="27"/>
        <v>0,</v>
      </c>
      <c r="BQ76" s="155" t="str">
        <f t="shared" si="28"/>
        <v>0,</v>
      </c>
      <c r="BR76" s="155" t="str">
        <f t="shared" si="29"/>
        <v>0,</v>
      </c>
      <c r="BS76" s="155" t="str">
        <f t="shared" si="30"/>
        <v>0,</v>
      </c>
      <c r="BT76" s="37"/>
    </row>
    <row r="77" spans="1:72" s="7" customFormat="1" ht="12.75">
      <c r="A77" s="99" t="str">
        <f>'Дисциплины+ЗЕ'!A60</f>
        <v>2В</v>
      </c>
      <c r="B77" s="100">
        <f>'Дисциплины+ЗЕ'!B60</f>
        <v>14</v>
      </c>
      <c r="C77" s="108">
        <f>'Дисциплины+ЗЕ'!C60</f>
        <v>0</v>
      </c>
      <c r="D77" s="137">
        <v>0</v>
      </c>
      <c r="E77" s="114">
        <f>'Дисциплины+ЗЕ'!D60</f>
        <v>0</v>
      </c>
      <c r="F77" s="569">
        <f t="shared" si="71"/>
        <v>0</v>
      </c>
      <c r="G77" s="17"/>
      <c r="H77" s="15"/>
      <c r="I77" s="15"/>
      <c r="J77" s="15"/>
      <c r="K77" s="15"/>
      <c r="L77" s="15"/>
      <c r="M77" s="15"/>
      <c r="N77" s="572">
        <f>36*E77</f>
        <v>0</v>
      </c>
      <c r="O77" s="149">
        <f t="shared" si="74"/>
        <v>0</v>
      </c>
      <c r="P77" s="123">
        <f t="shared" si="75"/>
        <v>0</v>
      </c>
      <c r="Q77" s="123">
        <f t="shared" si="76"/>
        <v>0</v>
      </c>
      <c r="R77" s="123">
        <f t="shared" si="77"/>
        <v>0</v>
      </c>
      <c r="S77" s="123">
        <f t="shared" si="78"/>
        <v>0</v>
      </c>
      <c r="T77" s="123">
        <f t="shared" si="79"/>
        <v>0</v>
      </c>
      <c r="U77" s="124">
        <f t="shared" si="80"/>
        <v>0</v>
      </c>
      <c r="V77" s="412"/>
      <c r="W77" s="22"/>
      <c r="X77" s="147"/>
      <c r="Y77" s="22"/>
      <c r="Z77" s="22"/>
      <c r="AA77" s="22">
        <f t="shared" si="73"/>
      </c>
      <c r="AB77" s="27"/>
      <c r="AC77" s="412"/>
      <c r="AD77" s="22"/>
      <c r="AE77" s="22"/>
      <c r="AF77" s="22"/>
      <c r="AG77" s="128">
        <f t="shared" si="36"/>
        <v>0</v>
      </c>
      <c r="AH77" s="412"/>
      <c r="AI77" s="22"/>
      <c r="AJ77" s="22"/>
      <c r="AK77" s="22"/>
      <c r="AL77" s="128">
        <f t="shared" si="54"/>
        <v>0</v>
      </c>
      <c r="AM77" s="412"/>
      <c r="AN77" s="22"/>
      <c r="AO77" s="22"/>
      <c r="AP77" s="22"/>
      <c r="AQ77" s="128">
        <f t="shared" si="55"/>
        <v>0</v>
      </c>
      <c r="AR77" s="412"/>
      <c r="AS77" s="22"/>
      <c r="AT77" s="22"/>
      <c r="AU77" s="22"/>
      <c r="AV77" s="128">
        <f t="shared" si="56"/>
        <v>0</v>
      </c>
      <c r="AW77" s="412"/>
      <c r="AX77" s="22"/>
      <c r="AY77" s="22"/>
      <c r="AZ77" s="22"/>
      <c r="BA77" s="128">
        <f t="shared" si="57"/>
        <v>0</v>
      </c>
      <c r="BB77" s="412"/>
      <c r="BC77" s="22"/>
      <c r="BD77" s="22"/>
      <c r="BE77" s="22"/>
      <c r="BF77" s="128">
        <f t="shared" si="58"/>
        <v>0</v>
      </c>
      <c r="BG77" s="412"/>
      <c r="BH77" s="22"/>
      <c r="BI77" s="22"/>
      <c r="BJ77" s="22"/>
      <c r="BK77" s="128">
        <f t="shared" si="59"/>
        <v>0</v>
      </c>
      <c r="BL77" s="135"/>
      <c r="BM77" s="52"/>
      <c r="BN77" s="155" t="str">
        <f t="shared" si="25"/>
        <v>0,</v>
      </c>
      <c r="BO77" s="155" t="str">
        <f t="shared" si="26"/>
        <v>0,</v>
      </c>
      <c r="BP77" s="155" t="str">
        <f t="shared" si="27"/>
        <v>0,</v>
      </c>
      <c r="BQ77" s="155" t="str">
        <f t="shared" si="28"/>
        <v>0,</v>
      </c>
      <c r="BR77" s="155" t="str">
        <f t="shared" si="29"/>
        <v>0,</v>
      </c>
      <c r="BS77" s="155" t="str">
        <f t="shared" si="30"/>
        <v>0,</v>
      </c>
      <c r="BT77" s="37"/>
    </row>
    <row r="78" spans="1:72" s="7" customFormat="1" ht="12.75">
      <c r="A78" s="99" t="str">
        <f>'Дисциплины+ЗЕ'!A61</f>
        <v>2В</v>
      </c>
      <c r="B78" s="100">
        <f>'Дисциплины+ЗЕ'!B61</f>
        <v>15</v>
      </c>
      <c r="C78" s="108">
        <f>'Дисциплины+ЗЕ'!C61</f>
        <v>0</v>
      </c>
      <c r="D78" s="137">
        <v>0</v>
      </c>
      <c r="E78" s="114">
        <f>'Дисциплины+ЗЕ'!D61</f>
        <v>0</v>
      </c>
      <c r="F78" s="569">
        <f t="shared" si="71"/>
        <v>0</v>
      </c>
      <c r="G78" s="17"/>
      <c r="H78" s="15"/>
      <c r="I78" s="15"/>
      <c r="J78" s="15"/>
      <c r="K78" s="15"/>
      <c r="L78" s="15"/>
      <c r="M78" s="15"/>
      <c r="N78" s="572">
        <f t="shared" si="72"/>
        <v>0</v>
      </c>
      <c r="O78" s="149">
        <f t="shared" si="74"/>
        <v>0</v>
      </c>
      <c r="P78" s="123">
        <f t="shared" si="75"/>
        <v>0</v>
      </c>
      <c r="Q78" s="123">
        <f t="shared" si="76"/>
        <v>0</v>
      </c>
      <c r="R78" s="123">
        <f t="shared" si="77"/>
        <v>0</v>
      </c>
      <c r="S78" s="123">
        <f t="shared" si="78"/>
        <v>0</v>
      </c>
      <c r="T78" s="123">
        <f t="shared" si="79"/>
        <v>0</v>
      </c>
      <c r="U78" s="124">
        <f t="shared" si="80"/>
        <v>0</v>
      </c>
      <c r="V78" s="412"/>
      <c r="W78" s="22"/>
      <c r="X78" s="147"/>
      <c r="Y78" s="22"/>
      <c r="Z78" s="22"/>
      <c r="AA78" s="22">
        <f t="shared" si="73"/>
      </c>
      <c r="AB78" s="27"/>
      <c r="AC78" s="412"/>
      <c r="AD78" s="22"/>
      <c r="AE78" s="22"/>
      <c r="AF78" s="22"/>
      <c r="AG78" s="128">
        <f t="shared" si="36"/>
        <v>0</v>
      </c>
      <c r="AH78" s="412"/>
      <c r="AI78" s="22"/>
      <c r="AJ78" s="22"/>
      <c r="AK78" s="22"/>
      <c r="AL78" s="128">
        <f t="shared" si="54"/>
        <v>0</v>
      </c>
      <c r="AM78" s="412"/>
      <c r="AN78" s="22"/>
      <c r="AO78" s="22"/>
      <c r="AP78" s="22"/>
      <c r="AQ78" s="128">
        <f t="shared" si="55"/>
        <v>0</v>
      </c>
      <c r="AR78" s="412"/>
      <c r="AS78" s="22"/>
      <c r="AT78" s="22"/>
      <c r="AU78" s="22"/>
      <c r="AV78" s="128">
        <f t="shared" si="56"/>
        <v>0</v>
      </c>
      <c r="AW78" s="412"/>
      <c r="AX78" s="22"/>
      <c r="AY78" s="22"/>
      <c r="AZ78" s="22"/>
      <c r="BA78" s="128">
        <f t="shared" si="57"/>
        <v>0</v>
      </c>
      <c r="BB78" s="412"/>
      <c r="BC78" s="22"/>
      <c r="BD78" s="22"/>
      <c r="BE78" s="22"/>
      <c r="BF78" s="128">
        <f t="shared" si="58"/>
        <v>0</v>
      </c>
      <c r="BG78" s="412"/>
      <c r="BH78" s="22"/>
      <c r="BI78" s="22"/>
      <c r="BJ78" s="22"/>
      <c r="BK78" s="128">
        <f t="shared" si="59"/>
        <v>0</v>
      </c>
      <c r="BL78" s="135"/>
      <c r="BM78" s="52"/>
      <c r="BN78" s="155" t="str">
        <f t="shared" si="25"/>
        <v>0,</v>
      </c>
      <c r="BO78" s="155" t="str">
        <f t="shared" si="26"/>
        <v>0,</v>
      </c>
      <c r="BP78" s="155" t="str">
        <f t="shared" si="27"/>
        <v>0,</v>
      </c>
      <c r="BQ78" s="155" t="str">
        <f t="shared" si="28"/>
        <v>0,</v>
      </c>
      <c r="BR78" s="155" t="str">
        <f t="shared" si="29"/>
        <v>0,</v>
      </c>
      <c r="BS78" s="155" t="str">
        <f t="shared" si="30"/>
        <v>0,</v>
      </c>
      <c r="BT78" s="37"/>
    </row>
    <row r="79" spans="1:71" ht="10.5" customHeight="1">
      <c r="A79" s="104" t="str">
        <f>'Дисциплины+ЗЕ'!A62</f>
        <v>3_П</v>
      </c>
      <c r="B79" s="105">
        <f>'Дисциплины+ЗЕ'!B62</f>
        <v>0</v>
      </c>
      <c r="C79" s="106" t="str">
        <f>'Дисциплины+ЗЕ'!C62</f>
        <v>3_Профессиональный</v>
      </c>
      <c r="D79" s="23"/>
      <c r="E79" s="115">
        <f>'Дисциплины+ЗЕ'!D62</f>
        <v>0</v>
      </c>
      <c r="F79" s="570">
        <f aca="true" t="shared" si="82" ref="F79:U79">F80+F106</f>
        <v>0</v>
      </c>
      <c r="G79" s="125">
        <f t="shared" si="82"/>
        <v>0</v>
      </c>
      <c r="H79" s="148">
        <f t="shared" si="82"/>
        <v>0</v>
      </c>
      <c r="I79" s="148">
        <f t="shared" si="82"/>
        <v>0</v>
      </c>
      <c r="J79" s="148">
        <f t="shared" si="82"/>
        <v>0</v>
      </c>
      <c r="K79" s="148">
        <f t="shared" si="82"/>
        <v>0</v>
      </c>
      <c r="L79" s="148">
        <f t="shared" si="82"/>
        <v>0</v>
      </c>
      <c r="M79" s="148">
        <f t="shared" si="82"/>
        <v>0</v>
      </c>
      <c r="N79" s="115">
        <f t="shared" si="82"/>
        <v>0</v>
      </c>
      <c r="O79" s="148">
        <f t="shared" si="82"/>
        <v>0</v>
      </c>
      <c r="P79" s="126">
        <f t="shared" si="82"/>
        <v>0</v>
      </c>
      <c r="Q79" s="126">
        <f t="shared" si="82"/>
        <v>0</v>
      </c>
      <c r="R79" s="126">
        <f t="shared" si="82"/>
        <v>0</v>
      </c>
      <c r="S79" s="126">
        <f t="shared" si="82"/>
        <v>0</v>
      </c>
      <c r="T79" s="126">
        <f t="shared" si="82"/>
        <v>0</v>
      </c>
      <c r="U79" s="127">
        <f t="shared" si="82"/>
        <v>0</v>
      </c>
      <c r="V79" s="411"/>
      <c r="W79" s="21"/>
      <c r="X79" s="21"/>
      <c r="Y79" s="21"/>
      <c r="Z79" s="21"/>
      <c r="AA79" s="417"/>
      <c r="AB79" s="25"/>
      <c r="AC79" s="28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6"/>
      <c r="BM79" s="52"/>
      <c r="BN79" s="155" t="str">
        <f t="shared" si="25"/>
        <v>0,</v>
      </c>
      <c r="BO79" s="155" t="str">
        <f t="shared" si="26"/>
        <v>0,</v>
      </c>
      <c r="BP79" s="155" t="str">
        <f t="shared" si="27"/>
        <v>0,</v>
      </c>
      <c r="BQ79" s="155" t="str">
        <f t="shared" si="28"/>
        <v>0,</v>
      </c>
      <c r="BR79" s="155" t="str">
        <f t="shared" si="29"/>
        <v>0,</v>
      </c>
      <c r="BS79" s="155" t="str">
        <f t="shared" si="30"/>
        <v>0,</v>
      </c>
    </row>
    <row r="80" spans="1:71" ht="10.5" customHeight="1">
      <c r="A80" s="103" t="str">
        <f>'Дисциплины+ЗЕ'!A63</f>
        <v>3_П</v>
      </c>
      <c r="B80" s="97">
        <f>'Дисциплины+ЗЕ'!B63</f>
        <v>0</v>
      </c>
      <c r="C80" s="109" t="str">
        <f>'Дисциплины+ЗЕ'!C63</f>
        <v>Базовая часть</v>
      </c>
      <c r="D80" s="40"/>
      <c r="E80" s="113">
        <f>'Дисциплины+ЗЕ'!D63</f>
        <v>0</v>
      </c>
      <c r="F80" s="568">
        <f aca="true" t="shared" si="83" ref="F80:N80">SUBTOTAL(9,F81:F105)</f>
        <v>0</v>
      </c>
      <c r="G80" s="120">
        <f t="shared" si="83"/>
        <v>0</v>
      </c>
      <c r="H80" s="109">
        <f t="shared" si="83"/>
        <v>0</v>
      </c>
      <c r="I80" s="109">
        <f t="shared" si="83"/>
        <v>0</v>
      </c>
      <c r="J80" s="109">
        <f t="shared" si="83"/>
        <v>0</v>
      </c>
      <c r="K80" s="109">
        <f t="shared" si="83"/>
        <v>0</v>
      </c>
      <c r="L80" s="109">
        <f t="shared" si="83"/>
        <v>0</v>
      </c>
      <c r="M80" s="109">
        <f t="shared" si="83"/>
        <v>0</v>
      </c>
      <c r="N80" s="113">
        <f t="shared" si="83"/>
        <v>0</v>
      </c>
      <c r="O80" s="109">
        <f aca="true" t="shared" si="84" ref="O80:U80">SUBTOTAL(9,O81:O105)</f>
        <v>0</v>
      </c>
      <c r="P80" s="121">
        <f t="shared" si="84"/>
        <v>0</v>
      </c>
      <c r="Q80" s="121">
        <f t="shared" si="84"/>
        <v>0</v>
      </c>
      <c r="R80" s="121">
        <f t="shared" si="84"/>
        <v>0</v>
      </c>
      <c r="S80" s="121">
        <f t="shared" si="84"/>
        <v>0</v>
      </c>
      <c r="T80" s="121">
        <f t="shared" si="84"/>
        <v>0</v>
      </c>
      <c r="U80" s="122">
        <f t="shared" si="84"/>
        <v>0</v>
      </c>
      <c r="V80" s="41"/>
      <c r="W80" s="39"/>
      <c r="X80" s="39"/>
      <c r="Y80" s="39"/>
      <c r="Z80" s="39"/>
      <c r="AA80" s="43"/>
      <c r="AB80" s="42"/>
      <c r="AC80" s="38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40"/>
      <c r="BM80" s="52"/>
      <c r="BN80" s="155" t="str">
        <f t="shared" si="25"/>
        <v>0,</v>
      </c>
      <c r="BO80" s="155" t="str">
        <f t="shared" si="26"/>
        <v>0,</v>
      </c>
      <c r="BP80" s="155" t="str">
        <f t="shared" si="27"/>
        <v>0,</v>
      </c>
      <c r="BQ80" s="155" t="str">
        <f t="shared" si="28"/>
        <v>0,</v>
      </c>
      <c r="BR80" s="155" t="str">
        <f t="shared" si="29"/>
        <v>0,</v>
      </c>
      <c r="BS80" s="155" t="str">
        <f t="shared" si="30"/>
        <v>0,</v>
      </c>
    </row>
    <row r="81" spans="1:71" ht="12.75">
      <c r="A81" s="99" t="str">
        <f>'Дисциплины+ЗЕ'!A64</f>
        <v>3Б</v>
      </c>
      <c r="B81" s="100">
        <f>'Дисциплины+ЗЕ'!B64</f>
        <v>1</v>
      </c>
      <c r="C81" s="101">
        <f>'Дисциплины+ЗЕ'!C64</f>
        <v>0</v>
      </c>
      <c r="D81" s="137">
        <v>0</v>
      </c>
      <c r="E81" s="114">
        <f>'Дисциплины+ЗЕ'!D64</f>
        <v>0</v>
      </c>
      <c r="F81" s="569">
        <f aca="true" t="shared" si="85" ref="F81:F105">SUM(G81:M81)</f>
        <v>0</v>
      </c>
      <c r="G81" s="17"/>
      <c r="H81" s="15"/>
      <c r="I81" s="15"/>
      <c r="J81" s="15"/>
      <c r="K81" s="15"/>
      <c r="L81" s="15"/>
      <c r="M81" s="15"/>
      <c r="N81" s="572">
        <f>36*E81</f>
        <v>0</v>
      </c>
      <c r="O81" s="149">
        <f>SUM(Q81:U81)</f>
        <v>0</v>
      </c>
      <c r="P81" s="123">
        <f>SUM(Q81:T81)</f>
        <v>0</v>
      </c>
      <c r="Q81" s="123">
        <f>AC81+AH81+AM81+AR81+AW81+BB81+BG81</f>
        <v>0</v>
      </c>
      <c r="R81" s="123">
        <f>AD81+AI81+AN81+AS81+AX81+BC81+BH81</f>
        <v>0</v>
      </c>
      <c r="S81" s="123">
        <f>AE81+AJ81+AO81+AT81+AY81+BD81+BI81</f>
        <v>0</v>
      </c>
      <c r="T81" s="123">
        <f>AF81+AK81+AP81+AU81+AZ81+BE81+BJ81</f>
        <v>0</v>
      </c>
      <c r="U81" s="124">
        <f>AG81+AL81+AQ81+AV81+BA81+BF81+BK81+LEN(SUBSTITUTE(SUBSTITUTE(SUBSTITUTE(SUBSTITUTE(SUBSTITUTE(V81,"0",""),".","")," ",""),",",""),";",""))*36</f>
        <v>0</v>
      </c>
      <c r="V81" s="564"/>
      <c r="W81" s="22"/>
      <c r="X81" s="22"/>
      <c r="Y81" s="22"/>
      <c r="Z81" s="22"/>
      <c r="AA81" s="22">
        <f aca="true" t="shared" si="86" ref="AA81:AA105">IF(AND(Y81=0,Z81=0,E81&lt;&gt;0),"КРЗ","")</f>
      </c>
      <c r="AB81" s="27"/>
      <c r="AC81" s="412"/>
      <c r="AD81" s="22"/>
      <c r="AE81" s="22"/>
      <c r="AF81" s="22"/>
      <c r="AG81" s="128">
        <f aca="true" t="shared" si="87" ref="AG81:AG105">IF(SUM(AC81:AF81)&gt;0,(G81*36-(SUM(AC81:AF81)+(COUNTIF($BN81,"*1*")*36))),0)</f>
        <v>0</v>
      </c>
      <c r="AH81" s="614"/>
      <c r="AI81" s="140"/>
      <c r="AJ81" s="22"/>
      <c r="AK81" s="22"/>
      <c r="AL81" s="128">
        <f aca="true" t="shared" si="88" ref="AL81:AL105">IF(SUM(AH81:AK81)&gt;0,(H81*36-(SUM(AH81:AK81)+(COUNTIF($BN81,"*2*")*36))),0)</f>
        <v>0</v>
      </c>
      <c r="AM81" s="412"/>
      <c r="AN81" s="22"/>
      <c r="AO81" s="22"/>
      <c r="AP81" s="22"/>
      <c r="AQ81" s="128">
        <f aca="true" t="shared" si="89" ref="AQ81:AQ105">IF(SUM(AM81:AP81)&gt;0,(I81*36-(SUM(AM81:AP81)+(COUNTIF($BN81,"*3*")*36))),0)</f>
        <v>0</v>
      </c>
      <c r="AR81" s="412"/>
      <c r="AS81" s="22"/>
      <c r="AT81" s="22"/>
      <c r="AU81" s="22"/>
      <c r="AV81" s="128">
        <f aca="true" t="shared" si="90" ref="AV81:AV105">IF(SUM(AR81:AU81)&gt;0,(J81*36-(SUM(AR81:AU81)+(COUNTIF($BN81,"*4*")*36))),0)</f>
        <v>0</v>
      </c>
      <c r="AW81" s="412"/>
      <c r="AX81" s="22"/>
      <c r="AY81" s="22"/>
      <c r="AZ81" s="22"/>
      <c r="BA81" s="128">
        <f aca="true" t="shared" si="91" ref="BA81:BA105">IF(SUM(AW81:AZ81)&gt;0,(K81*36-(SUM(AW81:AZ81)+(COUNTIF($BN81,"*5*")*36))),0)</f>
        <v>0</v>
      </c>
      <c r="BB81" s="412"/>
      <c r="BC81" s="22"/>
      <c r="BD81" s="22"/>
      <c r="BE81" s="22"/>
      <c r="BF81" s="128">
        <f aca="true" t="shared" si="92" ref="BF81:BF105">IF(SUM(BB81:BE81)&gt;0,(L81*36-(SUM(BB81:BE81)+(COUNTIF($BN81,"*6*")*36))),0)</f>
        <v>0</v>
      </c>
      <c r="BG81" s="412"/>
      <c r="BH81" s="22"/>
      <c r="BI81" s="22"/>
      <c r="BJ81" s="22"/>
      <c r="BK81" s="128">
        <f aca="true" t="shared" si="93" ref="BK81:BK105">IF(SUM(BG81:BJ81)&gt;0,(M81*36-(SUM(BG81:BJ81)+(COUNTIF($BN81,"*7*")*36))),0)</f>
        <v>0</v>
      </c>
      <c r="BM81" s="52"/>
      <c r="BN81" s="155" t="str">
        <f t="shared" si="25"/>
        <v>0,</v>
      </c>
      <c r="BO81" s="155" t="str">
        <f t="shared" si="26"/>
        <v>0,</v>
      </c>
      <c r="BP81" s="155" t="str">
        <f t="shared" si="27"/>
        <v>0,</v>
      </c>
      <c r="BQ81" s="155" t="str">
        <f t="shared" si="28"/>
        <v>0,</v>
      </c>
      <c r="BR81" s="155" t="str">
        <f t="shared" si="29"/>
        <v>0,</v>
      </c>
      <c r="BS81" s="155" t="str">
        <f t="shared" si="30"/>
        <v>0,</v>
      </c>
    </row>
    <row r="82" spans="1:71" ht="12.75">
      <c r="A82" s="99" t="str">
        <f>'Дисциплины+ЗЕ'!A65</f>
        <v>3Б</v>
      </c>
      <c r="B82" s="100">
        <f>'Дисциплины+ЗЕ'!B65</f>
        <v>2</v>
      </c>
      <c r="C82" s="101">
        <f>'Дисциплины+ЗЕ'!C65</f>
        <v>0</v>
      </c>
      <c r="D82" s="137">
        <v>0</v>
      </c>
      <c r="E82" s="114">
        <f>'Дисциплины+ЗЕ'!D65</f>
        <v>0</v>
      </c>
      <c r="F82" s="569">
        <f t="shared" si="85"/>
        <v>0</v>
      </c>
      <c r="G82" s="17"/>
      <c r="H82" s="15"/>
      <c r="I82" s="15"/>
      <c r="J82" s="15"/>
      <c r="K82" s="15"/>
      <c r="L82" s="15"/>
      <c r="M82" s="15"/>
      <c r="N82" s="572">
        <f>36*E82</f>
        <v>0</v>
      </c>
      <c r="O82" s="149">
        <f aca="true" t="shared" si="94" ref="O82:O105">SUM(Q82:U82)</f>
        <v>0</v>
      </c>
      <c r="P82" s="123">
        <f aca="true" t="shared" si="95" ref="P82:P105">SUM(Q82:T82)</f>
        <v>0</v>
      </c>
      <c r="Q82" s="123">
        <f aca="true" t="shared" si="96" ref="Q82:Q105">AC82+AH82+AM82+AR82+AW82+BB82+BG82</f>
        <v>0</v>
      </c>
      <c r="R82" s="123">
        <f aca="true" t="shared" si="97" ref="R82:R105">AD82+AI82+AN82+AS82+AX82+BC82+BH82</f>
        <v>0</v>
      </c>
      <c r="S82" s="123">
        <f aca="true" t="shared" si="98" ref="S82:S105">AE82+AJ82+AO82+AT82+AY82+BD82+BI82</f>
        <v>0</v>
      </c>
      <c r="T82" s="123">
        <f aca="true" t="shared" si="99" ref="T82:T105">AF82+AK82+AP82+AU82+AZ82+BE82+BJ82</f>
        <v>0</v>
      </c>
      <c r="U82" s="124">
        <f aca="true" t="shared" si="100" ref="U82:U105">AG82+AL82+AQ82+AV82+BA82+BF82+BK82+LEN(SUBSTITUTE(SUBSTITUTE(SUBSTITUTE(SUBSTITUTE(SUBSTITUTE(V82,"0",""),".","")," ",""),",",""),";",""))*36</f>
        <v>0</v>
      </c>
      <c r="V82" s="564"/>
      <c r="W82" s="22"/>
      <c r="X82" s="258"/>
      <c r="Y82" s="258"/>
      <c r="Z82" s="22"/>
      <c r="AA82" s="22">
        <f t="shared" si="86"/>
      </c>
      <c r="AB82" s="27"/>
      <c r="AC82" s="614"/>
      <c r="AD82" s="140"/>
      <c r="AE82" s="140"/>
      <c r="AF82" s="22"/>
      <c r="AG82" s="128">
        <f t="shared" si="87"/>
        <v>0</v>
      </c>
      <c r="AH82" s="412"/>
      <c r="AI82" s="22"/>
      <c r="AJ82" s="22"/>
      <c r="AK82" s="22"/>
      <c r="AL82" s="128">
        <f t="shared" si="88"/>
        <v>0</v>
      </c>
      <c r="AM82" s="412"/>
      <c r="AN82" s="22"/>
      <c r="AO82" s="22"/>
      <c r="AP82" s="22"/>
      <c r="AQ82" s="128">
        <f t="shared" si="89"/>
        <v>0</v>
      </c>
      <c r="AR82" s="412"/>
      <c r="AS82" s="22"/>
      <c r="AT82" s="22"/>
      <c r="AU82" s="22"/>
      <c r="AV82" s="128">
        <f t="shared" si="90"/>
        <v>0</v>
      </c>
      <c r="AW82" s="412"/>
      <c r="AX82" s="22"/>
      <c r="AY82" s="22"/>
      <c r="AZ82" s="22"/>
      <c r="BA82" s="128">
        <f t="shared" si="91"/>
        <v>0</v>
      </c>
      <c r="BB82" s="412"/>
      <c r="BC82" s="22"/>
      <c r="BD82" s="22"/>
      <c r="BE82" s="22"/>
      <c r="BF82" s="128">
        <f t="shared" si="92"/>
        <v>0</v>
      </c>
      <c r="BG82" s="412"/>
      <c r="BH82" s="22"/>
      <c r="BI82" s="22"/>
      <c r="BJ82" s="22"/>
      <c r="BK82" s="128">
        <f t="shared" si="93"/>
        <v>0</v>
      </c>
      <c r="BM82" s="52"/>
      <c r="BN82" s="155" t="str">
        <f t="shared" si="25"/>
        <v>0,</v>
      </c>
      <c r="BO82" s="155" t="str">
        <f t="shared" si="26"/>
        <v>0,</v>
      </c>
      <c r="BP82" s="155" t="str">
        <f t="shared" si="27"/>
        <v>0,</v>
      </c>
      <c r="BQ82" s="155" t="str">
        <f t="shared" si="28"/>
        <v>0,</v>
      </c>
      <c r="BR82" s="155" t="str">
        <f t="shared" si="29"/>
        <v>0,</v>
      </c>
      <c r="BS82" s="155" t="str">
        <f t="shared" si="30"/>
        <v>0,</v>
      </c>
    </row>
    <row r="83" spans="1:71" ht="12.75">
      <c r="A83" s="99" t="str">
        <f>'Дисциплины+ЗЕ'!A66</f>
        <v>3Б</v>
      </c>
      <c r="B83" s="100">
        <f>'Дисциплины+ЗЕ'!B66</f>
        <v>3</v>
      </c>
      <c r="C83" s="101">
        <f>'Дисциплины+ЗЕ'!C66</f>
        <v>0</v>
      </c>
      <c r="D83" s="137">
        <v>0</v>
      </c>
      <c r="E83" s="114">
        <f>'Дисциплины+ЗЕ'!D66</f>
        <v>0</v>
      </c>
      <c r="F83" s="569">
        <f t="shared" si="85"/>
        <v>0</v>
      </c>
      <c r="G83" s="17"/>
      <c r="H83" s="15"/>
      <c r="I83" s="15"/>
      <c r="J83" s="15"/>
      <c r="K83" s="15"/>
      <c r="L83" s="15"/>
      <c r="M83" s="15"/>
      <c r="N83" s="572">
        <f aca="true" t="shared" si="101" ref="N83:N105">36*E83</f>
        <v>0</v>
      </c>
      <c r="O83" s="149">
        <f t="shared" si="94"/>
        <v>0</v>
      </c>
      <c r="P83" s="123">
        <f t="shared" si="95"/>
        <v>0</v>
      </c>
      <c r="Q83" s="123">
        <f t="shared" si="96"/>
        <v>0</v>
      </c>
      <c r="R83" s="123">
        <f t="shared" si="97"/>
        <v>0</v>
      </c>
      <c r="S83" s="123">
        <f t="shared" si="98"/>
        <v>0</v>
      </c>
      <c r="T83" s="123">
        <f t="shared" si="99"/>
        <v>0</v>
      </c>
      <c r="U83" s="124">
        <f t="shared" si="100"/>
        <v>0</v>
      </c>
      <c r="V83" s="564"/>
      <c r="W83" s="22"/>
      <c r="X83" s="22"/>
      <c r="Y83" s="22"/>
      <c r="Z83" s="22"/>
      <c r="AA83" s="22">
        <f t="shared" si="86"/>
      </c>
      <c r="AB83" s="27"/>
      <c r="AC83" s="412"/>
      <c r="AD83" s="22"/>
      <c r="AE83" s="22"/>
      <c r="AF83" s="22"/>
      <c r="AG83" s="128">
        <f t="shared" si="87"/>
        <v>0</v>
      </c>
      <c r="AH83" s="139"/>
      <c r="AI83" s="47"/>
      <c r="AJ83" s="47"/>
      <c r="AK83" s="22"/>
      <c r="AL83" s="128">
        <f t="shared" si="88"/>
        <v>0</v>
      </c>
      <c r="AM83" s="412"/>
      <c r="AN83" s="22"/>
      <c r="AO83" s="22"/>
      <c r="AP83" s="22"/>
      <c r="AQ83" s="128">
        <f t="shared" si="89"/>
        <v>0</v>
      </c>
      <c r="AR83" s="412"/>
      <c r="AS83" s="22"/>
      <c r="AT83" s="22"/>
      <c r="AU83" s="22"/>
      <c r="AV83" s="128">
        <f t="shared" si="90"/>
        <v>0</v>
      </c>
      <c r="AW83" s="412"/>
      <c r="AX83" s="22"/>
      <c r="AY83" s="22"/>
      <c r="AZ83" s="22"/>
      <c r="BA83" s="128">
        <f t="shared" si="91"/>
        <v>0</v>
      </c>
      <c r="BB83" s="412"/>
      <c r="BC83" s="22"/>
      <c r="BD83" s="22"/>
      <c r="BE83" s="22"/>
      <c r="BF83" s="128">
        <f t="shared" si="92"/>
        <v>0</v>
      </c>
      <c r="BG83" s="412"/>
      <c r="BH83" s="22"/>
      <c r="BI83" s="22"/>
      <c r="BJ83" s="22"/>
      <c r="BK83" s="128">
        <f t="shared" si="93"/>
        <v>0</v>
      </c>
      <c r="BM83" s="52"/>
      <c r="BN83" s="155" t="str">
        <f t="shared" si="25"/>
        <v>0,</v>
      </c>
      <c r="BO83" s="155" t="str">
        <f t="shared" si="26"/>
        <v>0,</v>
      </c>
      <c r="BP83" s="155" t="str">
        <f t="shared" si="27"/>
        <v>0,</v>
      </c>
      <c r="BQ83" s="155" t="str">
        <f t="shared" si="28"/>
        <v>0,</v>
      </c>
      <c r="BR83" s="155" t="str">
        <f t="shared" si="29"/>
        <v>0,</v>
      </c>
      <c r="BS83" s="155" t="str">
        <f t="shared" si="30"/>
        <v>0,</v>
      </c>
    </row>
    <row r="84" spans="1:71" ht="11.25" customHeight="1">
      <c r="A84" s="99" t="str">
        <f>'Дисциплины+ЗЕ'!A67</f>
        <v>3Б</v>
      </c>
      <c r="B84" s="100">
        <f>'Дисциплины+ЗЕ'!B67</f>
        <v>4</v>
      </c>
      <c r="C84" s="101">
        <f>'Дисциплины+ЗЕ'!C67</f>
        <v>0</v>
      </c>
      <c r="D84" s="137">
        <v>0</v>
      </c>
      <c r="E84" s="114">
        <f>'Дисциплины+ЗЕ'!D67</f>
        <v>0</v>
      </c>
      <c r="F84" s="569">
        <f t="shared" si="85"/>
        <v>0</v>
      </c>
      <c r="G84" s="17"/>
      <c r="H84" s="15"/>
      <c r="I84" s="15"/>
      <c r="J84" s="15"/>
      <c r="K84" s="15"/>
      <c r="L84" s="15"/>
      <c r="M84" s="15"/>
      <c r="N84" s="572">
        <f t="shared" si="101"/>
        <v>0</v>
      </c>
      <c r="O84" s="149">
        <f t="shared" si="94"/>
        <v>0</v>
      </c>
      <c r="P84" s="123">
        <f t="shared" si="95"/>
        <v>0</v>
      </c>
      <c r="Q84" s="123">
        <f t="shared" si="96"/>
        <v>0</v>
      </c>
      <c r="R84" s="123">
        <f t="shared" si="97"/>
        <v>0</v>
      </c>
      <c r="S84" s="123">
        <f t="shared" si="98"/>
        <v>0</v>
      </c>
      <c r="T84" s="123">
        <f t="shared" si="99"/>
        <v>0</v>
      </c>
      <c r="U84" s="124">
        <f t="shared" si="100"/>
        <v>0</v>
      </c>
      <c r="V84" s="564"/>
      <c r="W84" s="22"/>
      <c r="X84" s="22"/>
      <c r="Y84" s="22"/>
      <c r="Z84" s="22"/>
      <c r="AA84" s="22">
        <f t="shared" si="86"/>
      </c>
      <c r="AB84" s="27"/>
      <c r="AC84" s="412"/>
      <c r="AD84" s="22"/>
      <c r="AE84" s="22"/>
      <c r="AF84" s="22"/>
      <c r="AG84" s="128">
        <f t="shared" si="87"/>
        <v>0</v>
      </c>
      <c r="AH84" s="412"/>
      <c r="AI84" s="22"/>
      <c r="AJ84" s="22"/>
      <c r="AK84" s="22"/>
      <c r="AL84" s="128">
        <f t="shared" si="88"/>
        <v>0</v>
      </c>
      <c r="AM84" s="412"/>
      <c r="AN84" s="22"/>
      <c r="AO84" s="22"/>
      <c r="AP84" s="22"/>
      <c r="AQ84" s="128">
        <f t="shared" si="89"/>
        <v>0</v>
      </c>
      <c r="AR84" s="412"/>
      <c r="AS84" s="22"/>
      <c r="AT84" s="22"/>
      <c r="AU84" s="22"/>
      <c r="AV84" s="128">
        <f t="shared" si="90"/>
        <v>0</v>
      </c>
      <c r="AW84" s="412"/>
      <c r="AX84" s="22"/>
      <c r="AY84" s="22"/>
      <c r="AZ84" s="22"/>
      <c r="BA84" s="128">
        <f t="shared" si="91"/>
        <v>0</v>
      </c>
      <c r="BB84" s="412"/>
      <c r="BC84" s="22"/>
      <c r="BD84" s="22"/>
      <c r="BE84" s="22"/>
      <c r="BF84" s="128">
        <f t="shared" si="92"/>
        <v>0</v>
      </c>
      <c r="BG84" s="412"/>
      <c r="BH84" s="22"/>
      <c r="BI84" s="22"/>
      <c r="BJ84" s="22"/>
      <c r="BK84" s="128">
        <f t="shared" si="93"/>
        <v>0</v>
      </c>
      <c r="BM84" s="52"/>
      <c r="BN84" s="155" t="str">
        <f t="shared" si="25"/>
        <v>0,</v>
      </c>
      <c r="BO84" s="155" t="str">
        <f t="shared" si="26"/>
        <v>0,</v>
      </c>
      <c r="BP84" s="155" t="str">
        <f t="shared" si="27"/>
        <v>0,</v>
      </c>
      <c r="BQ84" s="155" t="str">
        <f t="shared" si="28"/>
        <v>0,</v>
      </c>
      <c r="BR84" s="155" t="str">
        <f t="shared" si="29"/>
        <v>0,</v>
      </c>
      <c r="BS84" s="155" t="str">
        <f t="shared" si="30"/>
        <v>0,</v>
      </c>
    </row>
    <row r="85" spans="1:71" ht="12.75">
      <c r="A85" s="99" t="str">
        <f>'Дисциплины+ЗЕ'!A68</f>
        <v>3Б</v>
      </c>
      <c r="B85" s="100">
        <f>'Дисциплины+ЗЕ'!B68</f>
        <v>5</v>
      </c>
      <c r="C85" s="101">
        <f>'Дисциплины+ЗЕ'!C68</f>
        <v>0</v>
      </c>
      <c r="D85" s="137">
        <v>0</v>
      </c>
      <c r="E85" s="114">
        <f>'Дисциплины+ЗЕ'!D68</f>
        <v>0</v>
      </c>
      <c r="F85" s="569">
        <f t="shared" si="85"/>
        <v>0</v>
      </c>
      <c r="G85" s="17"/>
      <c r="H85" s="15"/>
      <c r="I85" s="15"/>
      <c r="J85" s="15"/>
      <c r="K85" s="15"/>
      <c r="L85" s="15"/>
      <c r="M85" s="15"/>
      <c r="N85" s="572">
        <f t="shared" si="101"/>
        <v>0</v>
      </c>
      <c r="O85" s="149">
        <f t="shared" si="94"/>
        <v>0</v>
      </c>
      <c r="P85" s="123">
        <f t="shared" si="95"/>
        <v>0</v>
      </c>
      <c r="Q85" s="123">
        <f t="shared" si="96"/>
        <v>0</v>
      </c>
      <c r="R85" s="123">
        <f t="shared" si="97"/>
        <v>0</v>
      </c>
      <c r="S85" s="123">
        <f t="shared" si="98"/>
        <v>0</v>
      </c>
      <c r="T85" s="123">
        <f t="shared" si="99"/>
        <v>0</v>
      </c>
      <c r="U85" s="124">
        <f t="shared" si="100"/>
        <v>0</v>
      </c>
      <c r="V85" s="564"/>
      <c r="W85" s="22"/>
      <c r="X85" s="22"/>
      <c r="Y85" s="22"/>
      <c r="Z85" s="22"/>
      <c r="AA85" s="22">
        <f t="shared" si="86"/>
      </c>
      <c r="AB85" s="27"/>
      <c r="AC85" s="412"/>
      <c r="AD85" s="22"/>
      <c r="AE85" s="22"/>
      <c r="AF85" s="22"/>
      <c r="AG85" s="128">
        <f t="shared" si="87"/>
        <v>0</v>
      </c>
      <c r="AH85" s="412"/>
      <c r="AI85" s="22"/>
      <c r="AJ85" s="22"/>
      <c r="AK85" s="22"/>
      <c r="AL85" s="128">
        <f t="shared" si="88"/>
        <v>0</v>
      </c>
      <c r="AM85" s="412"/>
      <c r="AN85" s="22"/>
      <c r="AO85" s="22"/>
      <c r="AP85" s="22"/>
      <c r="AQ85" s="128">
        <f t="shared" si="89"/>
        <v>0</v>
      </c>
      <c r="AR85" s="412"/>
      <c r="AS85" s="22"/>
      <c r="AT85" s="22"/>
      <c r="AU85" s="22"/>
      <c r="AV85" s="128">
        <f t="shared" si="90"/>
        <v>0</v>
      </c>
      <c r="AW85" s="412"/>
      <c r="AX85" s="22"/>
      <c r="AY85" s="22"/>
      <c r="AZ85" s="22"/>
      <c r="BA85" s="128">
        <f t="shared" si="91"/>
        <v>0</v>
      </c>
      <c r="BB85" s="412"/>
      <c r="BC85" s="22"/>
      <c r="BD85" s="22"/>
      <c r="BE85" s="22"/>
      <c r="BF85" s="128">
        <f t="shared" si="92"/>
        <v>0</v>
      </c>
      <c r="BG85" s="412"/>
      <c r="BH85" s="22"/>
      <c r="BI85" s="22"/>
      <c r="BJ85" s="22"/>
      <c r="BK85" s="128">
        <f t="shared" si="93"/>
        <v>0</v>
      </c>
      <c r="BM85" s="52"/>
      <c r="BN85" s="155" t="str">
        <f t="shared" si="25"/>
        <v>0,</v>
      </c>
      <c r="BO85" s="155" t="str">
        <f t="shared" si="26"/>
        <v>0,</v>
      </c>
      <c r="BP85" s="155" t="str">
        <f t="shared" si="27"/>
        <v>0,</v>
      </c>
      <c r="BQ85" s="155" t="str">
        <f t="shared" si="28"/>
        <v>0,</v>
      </c>
      <c r="BR85" s="155" t="str">
        <f t="shared" si="29"/>
        <v>0,</v>
      </c>
      <c r="BS85" s="155" t="str">
        <f t="shared" si="30"/>
        <v>0,</v>
      </c>
    </row>
    <row r="86" spans="1:71" ht="12.75">
      <c r="A86" s="99" t="str">
        <f>'Дисциплины+ЗЕ'!A69</f>
        <v>3Б</v>
      </c>
      <c r="B86" s="100">
        <f>'Дисциплины+ЗЕ'!B69</f>
        <v>6</v>
      </c>
      <c r="C86" s="101">
        <f>'Дисциплины+ЗЕ'!C69</f>
        <v>0</v>
      </c>
      <c r="D86" s="137">
        <v>0</v>
      </c>
      <c r="E86" s="114">
        <f>'Дисциплины+ЗЕ'!D69</f>
        <v>0</v>
      </c>
      <c r="F86" s="569">
        <f t="shared" si="85"/>
        <v>0</v>
      </c>
      <c r="G86" s="17"/>
      <c r="H86" s="15"/>
      <c r="I86" s="15"/>
      <c r="J86" s="15"/>
      <c r="K86" s="15"/>
      <c r="L86" s="15"/>
      <c r="M86" s="15"/>
      <c r="N86" s="572">
        <f t="shared" si="101"/>
        <v>0</v>
      </c>
      <c r="O86" s="149">
        <f t="shared" si="94"/>
        <v>0</v>
      </c>
      <c r="P86" s="123">
        <f t="shared" si="95"/>
        <v>0</v>
      </c>
      <c r="Q86" s="123">
        <f t="shared" si="96"/>
        <v>0</v>
      </c>
      <c r="R86" s="123">
        <f t="shared" si="97"/>
        <v>0</v>
      </c>
      <c r="S86" s="123">
        <f t="shared" si="98"/>
        <v>0</v>
      </c>
      <c r="T86" s="123">
        <f t="shared" si="99"/>
        <v>0</v>
      </c>
      <c r="U86" s="124">
        <f t="shared" si="100"/>
        <v>0</v>
      </c>
      <c r="V86" s="564"/>
      <c r="W86" s="22"/>
      <c r="X86" s="22"/>
      <c r="Y86" s="22"/>
      <c r="Z86" s="22"/>
      <c r="AA86" s="22">
        <f t="shared" si="86"/>
      </c>
      <c r="AB86" s="27"/>
      <c r="AC86" s="412"/>
      <c r="AD86" s="22"/>
      <c r="AE86" s="22"/>
      <c r="AF86" s="22"/>
      <c r="AG86" s="128">
        <f t="shared" si="87"/>
        <v>0</v>
      </c>
      <c r="AH86" s="412"/>
      <c r="AI86" s="22"/>
      <c r="AJ86" s="22"/>
      <c r="AK86" s="22"/>
      <c r="AL86" s="128">
        <f t="shared" si="88"/>
        <v>0</v>
      </c>
      <c r="AM86" s="412"/>
      <c r="AN86" s="22"/>
      <c r="AO86" s="22"/>
      <c r="AP86" s="22"/>
      <c r="AQ86" s="128">
        <f t="shared" si="89"/>
        <v>0</v>
      </c>
      <c r="AR86" s="412"/>
      <c r="AS86" s="22"/>
      <c r="AT86" s="22"/>
      <c r="AU86" s="22"/>
      <c r="AV86" s="128">
        <f t="shared" si="90"/>
        <v>0</v>
      </c>
      <c r="AW86" s="412"/>
      <c r="AX86" s="22"/>
      <c r="AY86" s="22"/>
      <c r="AZ86" s="22"/>
      <c r="BA86" s="128">
        <f t="shared" si="91"/>
        <v>0</v>
      </c>
      <c r="BB86" s="412"/>
      <c r="BC86" s="22"/>
      <c r="BD86" s="22"/>
      <c r="BE86" s="22"/>
      <c r="BF86" s="128">
        <f t="shared" si="92"/>
        <v>0</v>
      </c>
      <c r="BG86" s="412"/>
      <c r="BH86" s="22"/>
      <c r="BI86" s="22"/>
      <c r="BJ86" s="22"/>
      <c r="BK86" s="128">
        <f t="shared" si="93"/>
        <v>0</v>
      </c>
      <c r="BM86" s="52"/>
      <c r="BN86" s="155" t="str">
        <f t="shared" si="25"/>
        <v>0,</v>
      </c>
      <c r="BO86" s="155" t="str">
        <f t="shared" si="26"/>
        <v>0,</v>
      </c>
      <c r="BP86" s="155" t="str">
        <f t="shared" si="27"/>
        <v>0,</v>
      </c>
      <c r="BQ86" s="155" t="str">
        <f t="shared" si="28"/>
        <v>0,</v>
      </c>
      <c r="BR86" s="155" t="str">
        <f t="shared" si="29"/>
        <v>0,</v>
      </c>
      <c r="BS86" s="155" t="str">
        <f t="shared" si="30"/>
        <v>0,</v>
      </c>
    </row>
    <row r="87" spans="1:71" ht="12.75">
      <c r="A87" s="99" t="str">
        <f>'Дисциплины+ЗЕ'!A70</f>
        <v>3Б</v>
      </c>
      <c r="B87" s="100">
        <f>'Дисциплины+ЗЕ'!B70</f>
        <v>7</v>
      </c>
      <c r="C87" s="101">
        <f>'Дисциплины+ЗЕ'!C70</f>
        <v>0</v>
      </c>
      <c r="D87" s="137">
        <v>0</v>
      </c>
      <c r="E87" s="114">
        <f>'Дисциплины+ЗЕ'!D70</f>
        <v>0</v>
      </c>
      <c r="F87" s="569">
        <f t="shared" si="85"/>
        <v>0</v>
      </c>
      <c r="G87" s="17"/>
      <c r="H87" s="15"/>
      <c r="I87" s="15"/>
      <c r="J87" s="15"/>
      <c r="K87" s="15"/>
      <c r="L87" s="15"/>
      <c r="M87" s="15"/>
      <c r="N87" s="572">
        <f t="shared" si="101"/>
        <v>0</v>
      </c>
      <c r="O87" s="149">
        <f t="shared" si="94"/>
        <v>0</v>
      </c>
      <c r="P87" s="123">
        <f t="shared" si="95"/>
        <v>0</v>
      </c>
      <c r="Q87" s="123">
        <f t="shared" si="96"/>
        <v>0</v>
      </c>
      <c r="R87" s="123">
        <f t="shared" si="97"/>
        <v>0</v>
      </c>
      <c r="S87" s="123">
        <f t="shared" si="98"/>
        <v>0</v>
      </c>
      <c r="T87" s="123">
        <f t="shared" si="99"/>
        <v>0</v>
      </c>
      <c r="U87" s="124">
        <f t="shared" si="100"/>
        <v>0</v>
      </c>
      <c r="V87" s="564"/>
      <c r="W87" s="22"/>
      <c r="X87" s="22"/>
      <c r="Y87" s="22"/>
      <c r="Z87" s="22"/>
      <c r="AA87" s="22">
        <f t="shared" si="86"/>
      </c>
      <c r="AB87" s="27"/>
      <c r="AC87" s="412"/>
      <c r="AD87" s="22"/>
      <c r="AE87" s="22"/>
      <c r="AF87" s="22"/>
      <c r="AG87" s="128">
        <f t="shared" si="87"/>
        <v>0</v>
      </c>
      <c r="AH87" s="412"/>
      <c r="AI87" s="22"/>
      <c r="AJ87" s="22"/>
      <c r="AK87" s="22"/>
      <c r="AL87" s="128">
        <f t="shared" si="88"/>
        <v>0</v>
      </c>
      <c r="AM87" s="412"/>
      <c r="AN87" s="22"/>
      <c r="AO87" s="22"/>
      <c r="AP87" s="22"/>
      <c r="AQ87" s="128">
        <f t="shared" si="89"/>
        <v>0</v>
      </c>
      <c r="AR87" s="412"/>
      <c r="AS87" s="22"/>
      <c r="AT87" s="22"/>
      <c r="AU87" s="22"/>
      <c r="AV87" s="128">
        <f t="shared" si="90"/>
        <v>0</v>
      </c>
      <c r="AW87" s="412"/>
      <c r="AX87" s="22"/>
      <c r="AY87" s="22"/>
      <c r="AZ87" s="22"/>
      <c r="BA87" s="128">
        <f t="shared" si="91"/>
        <v>0</v>
      </c>
      <c r="BB87" s="412"/>
      <c r="BC87" s="22"/>
      <c r="BD87" s="22"/>
      <c r="BE87" s="22"/>
      <c r="BF87" s="128">
        <f t="shared" si="92"/>
        <v>0</v>
      </c>
      <c r="BG87" s="412"/>
      <c r="BH87" s="22"/>
      <c r="BI87" s="22"/>
      <c r="BJ87" s="22"/>
      <c r="BK87" s="128">
        <f t="shared" si="93"/>
        <v>0</v>
      </c>
      <c r="BM87" s="52"/>
      <c r="BN87" s="155" t="str">
        <f t="shared" si="25"/>
        <v>0,</v>
      </c>
      <c r="BO87" s="155" t="str">
        <f t="shared" si="26"/>
        <v>0,</v>
      </c>
      <c r="BP87" s="155" t="str">
        <f t="shared" si="27"/>
        <v>0,</v>
      </c>
      <c r="BQ87" s="155" t="str">
        <f t="shared" si="28"/>
        <v>0,</v>
      </c>
      <c r="BR87" s="155" t="str">
        <f t="shared" si="29"/>
        <v>0,</v>
      </c>
      <c r="BS87" s="155" t="str">
        <f t="shared" si="30"/>
        <v>0,</v>
      </c>
    </row>
    <row r="88" spans="1:71" ht="12.75">
      <c r="A88" s="99" t="str">
        <f>'Дисциплины+ЗЕ'!A71</f>
        <v>3Б</v>
      </c>
      <c r="B88" s="100">
        <f>'Дисциплины+ЗЕ'!B71</f>
        <v>8</v>
      </c>
      <c r="C88" s="101">
        <f>'Дисциплины+ЗЕ'!C71</f>
        <v>0</v>
      </c>
      <c r="D88" s="137">
        <v>0</v>
      </c>
      <c r="E88" s="114">
        <f>'Дисциплины+ЗЕ'!D71</f>
        <v>0</v>
      </c>
      <c r="F88" s="569">
        <f t="shared" si="85"/>
        <v>0</v>
      </c>
      <c r="G88" s="17"/>
      <c r="H88" s="15"/>
      <c r="I88" s="15"/>
      <c r="J88" s="15"/>
      <c r="K88" s="15"/>
      <c r="L88" s="15"/>
      <c r="M88" s="15"/>
      <c r="N88" s="572">
        <f t="shared" si="101"/>
        <v>0</v>
      </c>
      <c r="O88" s="149">
        <f t="shared" si="94"/>
        <v>0</v>
      </c>
      <c r="P88" s="123">
        <f t="shared" si="95"/>
        <v>0</v>
      </c>
      <c r="Q88" s="123">
        <f t="shared" si="96"/>
        <v>0</v>
      </c>
      <c r="R88" s="123">
        <f t="shared" si="97"/>
        <v>0</v>
      </c>
      <c r="S88" s="123">
        <f t="shared" si="98"/>
        <v>0</v>
      </c>
      <c r="T88" s="123">
        <f t="shared" si="99"/>
        <v>0</v>
      </c>
      <c r="U88" s="124">
        <f t="shared" si="100"/>
        <v>0</v>
      </c>
      <c r="V88" s="564"/>
      <c r="W88" s="22"/>
      <c r="X88" s="22"/>
      <c r="Y88" s="22"/>
      <c r="Z88" s="22"/>
      <c r="AA88" s="22">
        <f t="shared" si="86"/>
      </c>
      <c r="AB88" s="27"/>
      <c r="AC88" s="412"/>
      <c r="AD88" s="22"/>
      <c r="AE88" s="22"/>
      <c r="AF88" s="22"/>
      <c r="AG88" s="128">
        <f t="shared" si="87"/>
        <v>0</v>
      </c>
      <c r="AH88" s="412"/>
      <c r="AI88" s="22"/>
      <c r="AJ88" s="22"/>
      <c r="AK88" s="22"/>
      <c r="AL88" s="128">
        <f t="shared" si="88"/>
        <v>0</v>
      </c>
      <c r="AM88" s="412"/>
      <c r="AN88" s="22"/>
      <c r="AO88" s="22"/>
      <c r="AP88" s="22"/>
      <c r="AQ88" s="128">
        <f t="shared" si="89"/>
        <v>0</v>
      </c>
      <c r="AR88" s="412"/>
      <c r="AS88" s="22"/>
      <c r="AT88" s="22"/>
      <c r="AU88" s="22"/>
      <c r="AV88" s="128">
        <f t="shared" si="90"/>
        <v>0</v>
      </c>
      <c r="AW88" s="412"/>
      <c r="AX88" s="22"/>
      <c r="AY88" s="22"/>
      <c r="AZ88" s="22"/>
      <c r="BA88" s="128">
        <f t="shared" si="91"/>
        <v>0</v>
      </c>
      <c r="BB88" s="412"/>
      <c r="BC88" s="22"/>
      <c r="BD88" s="22"/>
      <c r="BE88" s="22"/>
      <c r="BF88" s="128">
        <f t="shared" si="92"/>
        <v>0</v>
      </c>
      <c r="BG88" s="412"/>
      <c r="BH88" s="22"/>
      <c r="BI88" s="22"/>
      <c r="BJ88" s="22"/>
      <c r="BK88" s="128">
        <f t="shared" si="93"/>
        <v>0</v>
      </c>
      <c r="BM88" s="52"/>
      <c r="BN88" s="155" t="str">
        <f t="shared" si="25"/>
        <v>0,</v>
      </c>
      <c r="BO88" s="155" t="str">
        <f t="shared" si="26"/>
        <v>0,</v>
      </c>
      <c r="BP88" s="155" t="str">
        <f t="shared" si="27"/>
        <v>0,</v>
      </c>
      <c r="BQ88" s="155" t="str">
        <f t="shared" si="28"/>
        <v>0,</v>
      </c>
      <c r="BR88" s="155" t="str">
        <f t="shared" si="29"/>
        <v>0,</v>
      </c>
      <c r="BS88" s="155" t="str">
        <f t="shared" si="30"/>
        <v>0,</v>
      </c>
    </row>
    <row r="89" spans="1:71" ht="12.75">
      <c r="A89" s="99" t="str">
        <f>'Дисциплины+ЗЕ'!A72</f>
        <v>3Б</v>
      </c>
      <c r="B89" s="100">
        <f>'Дисциплины+ЗЕ'!B72</f>
        <v>9</v>
      </c>
      <c r="C89" s="101">
        <f>'Дисциплины+ЗЕ'!C72</f>
        <v>0</v>
      </c>
      <c r="D89" s="137">
        <v>0</v>
      </c>
      <c r="E89" s="114">
        <f>'Дисциплины+ЗЕ'!D72</f>
        <v>0</v>
      </c>
      <c r="F89" s="569">
        <f t="shared" si="85"/>
        <v>0</v>
      </c>
      <c r="G89" s="17"/>
      <c r="H89" s="15"/>
      <c r="I89" s="15"/>
      <c r="J89" s="15"/>
      <c r="K89" s="15"/>
      <c r="L89" s="15"/>
      <c r="M89" s="15"/>
      <c r="N89" s="572">
        <f t="shared" si="101"/>
        <v>0</v>
      </c>
      <c r="O89" s="149">
        <f t="shared" si="94"/>
        <v>0</v>
      </c>
      <c r="P89" s="123">
        <f t="shared" si="95"/>
        <v>0</v>
      </c>
      <c r="Q89" s="123">
        <f t="shared" si="96"/>
        <v>0</v>
      </c>
      <c r="R89" s="123">
        <f t="shared" si="97"/>
        <v>0</v>
      </c>
      <c r="S89" s="123">
        <f t="shared" si="98"/>
        <v>0</v>
      </c>
      <c r="T89" s="123">
        <f t="shared" si="99"/>
        <v>0</v>
      </c>
      <c r="U89" s="124">
        <f t="shared" si="100"/>
        <v>0</v>
      </c>
      <c r="V89" s="564"/>
      <c r="W89" s="22"/>
      <c r="X89" s="22"/>
      <c r="Y89" s="22"/>
      <c r="Z89" s="22"/>
      <c r="AA89" s="22">
        <f t="shared" si="86"/>
      </c>
      <c r="AB89" s="27"/>
      <c r="AC89" s="412"/>
      <c r="AD89" s="22"/>
      <c r="AE89" s="22"/>
      <c r="AF89" s="22"/>
      <c r="AG89" s="128">
        <f t="shared" si="87"/>
        <v>0</v>
      </c>
      <c r="AH89" s="412"/>
      <c r="AI89" s="22"/>
      <c r="AJ89" s="22"/>
      <c r="AK89" s="22"/>
      <c r="AL89" s="128">
        <f t="shared" si="88"/>
        <v>0</v>
      </c>
      <c r="AM89" s="412"/>
      <c r="AN89" s="22"/>
      <c r="AO89" s="22"/>
      <c r="AP89" s="22"/>
      <c r="AQ89" s="128">
        <f t="shared" si="89"/>
        <v>0</v>
      </c>
      <c r="AR89" s="412"/>
      <c r="AS89" s="22"/>
      <c r="AT89" s="22"/>
      <c r="AU89" s="22"/>
      <c r="AV89" s="128">
        <f t="shared" si="90"/>
        <v>0</v>
      </c>
      <c r="AW89" s="412"/>
      <c r="AX89" s="22"/>
      <c r="AY89" s="22"/>
      <c r="AZ89" s="22"/>
      <c r="BA89" s="128">
        <f t="shared" si="91"/>
        <v>0</v>
      </c>
      <c r="BB89" s="412"/>
      <c r="BC89" s="22"/>
      <c r="BD89" s="22"/>
      <c r="BE89" s="22"/>
      <c r="BF89" s="128">
        <f t="shared" si="92"/>
        <v>0</v>
      </c>
      <c r="BG89" s="412"/>
      <c r="BH89" s="22"/>
      <c r="BI89" s="22"/>
      <c r="BJ89" s="22"/>
      <c r="BK89" s="128">
        <f t="shared" si="93"/>
        <v>0</v>
      </c>
      <c r="BM89" s="52"/>
      <c r="BN89" s="155" t="str">
        <f t="shared" si="25"/>
        <v>0,</v>
      </c>
      <c r="BO89" s="155" t="str">
        <f t="shared" si="26"/>
        <v>0,</v>
      </c>
      <c r="BP89" s="155" t="str">
        <f t="shared" si="27"/>
        <v>0,</v>
      </c>
      <c r="BQ89" s="155" t="str">
        <f t="shared" si="28"/>
        <v>0,</v>
      </c>
      <c r="BR89" s="155" t="str">
        <f t="shared" si="29"/>
        <v>0,</v>
      </c>
      <c r="BS89" s="155" t="str">
        <f t="shared" si="30"/>
        <v>0,</v>
      </c>
    </row>
    <row r="90" spans="1:71" ht="12.75">
      <c r="A90" s="99" t="str">
        <f>'Дисциплины+ЗЕ'!A73</f>
        <v>3Б</v>
      </c>
      <c r="B90" s="100">
        <f>'Дисциплины+ЗЕ'!B73</f>
        <v>10</v>
      </c>
      <c r="C90" s="101">
        <f>'Дисциплины+ЗЕ'!C73</f>
        <v>0</v>
      </c>
      <c r="D90" s="137">
        <v>0</v>
      </c>
      <c r="E90" s="114">
        <f>'Дисциплины+ЗЕ'!D73</f>
        <v>0</v>
      </c>
      <c r="F90" s="569">
        <f t="shared" si="85"/>
        <v>0</v>
      </c>
      <c r="G90" s="17"/>
      <c r="H90" s="15"/>
      <c r="I90" s="15"/>
      <c r="J90" s="15"/>
      <c r="K90" s="15"/>
      <c r="L90" s="15"/>
      <c r="M90" s="15"/>
      <c r="N90" s="572">
        <f t="shared" si="101"/>
        <v>0</v>
      </c>
      <c r="O90" s="149">
        <f t="shared" si="94"/>
        <v>0</v>
      </c>
      <c r="P90" s="123">
        <f t="shared" si="95"/>
        <v>0</v>
      </c>
      <c r="Q90" s="123">
        <f t="shared" si="96"/>
        <v>0</v>
      </c>
      <c r="R90" s="123">
        <f t="shared" si="97"/>
        <v>0</v>
      </c>
      <c r="S90" s="123">
        <f t="shared" si="98"/>
        <v>0</v>
      </c>
      <c r="T90" s="123">
        <f t="shared" si="99"/>
        <v>0</v>
      </c>
      <c r="U90" s="124">
        <f t="shared" si="100"/>
        <v>0</v>
      </c>
      <c r="V90" s="564"/>
      <c r="W90" s="22"/>
      <c r="X90" s="22"/>
      <c r="Y90" s="22"/>
      <c r="Z90" s="22"/>
      <c r="AA90" s="22">
        <f t="shared" si="86"/>
      </c>
      <c r="AB90" s="27"/>
      <c r="AC90" s="412"/>
      <c r="AD90" s="22"/>
      <c r="AE90" s="22"/>
      <c r="AF90" s="22"/>
      <c r="AG90" s="128">
        <f t="shared" si="87"/>
        <v>0</v>
      </c>
      <c r="AH90" s="412"/>
      <c r="AI90" s="22"/>
      <c r="AJ90" s="22"/>
      <c r="AK90" s="22"/>
      <c r="AL90" s="128">
        <f t="shared" si="88"/>
        <v>0</v>
      </c>
      <c r="AM90" s="412"/>
      <c r="AN90" s="22"/>
      <c r="AO90" s="22"/>
      <c r="AP90" s="22"/>
      <c r="AQ90" s="128">
        <f t="shared" si="89"/>
        <v>0</v>
      </c>
      <c r="AR90" s="412"/>
      <c r="AS90" s="22"/>
      <c r="AT90" s="22"/>
      <c r="AU90" s="22"/>
      <c r="AV90" s="128">
        <f t="shared" si="90"/>
        <v>0</v>
      </c>
      <c r="AW90" s="412"/>
      <c r="AX90" s="22"/>
      <c r="AY90" s="22"/>
      <c r="AZ90" s="22"/>
      <c r="BA90" s="128">
        <f t="shared" si="91"/>
        <v>0</v>
      </c>
      <c r="BB90" s="412"/>
      <c r="BC90" s="22"/>
      <c r="BD90" s="22"/>
      <c r="BE90" s="22"/>
      <c r="BF90" s="128">
        <f t="shared" si="92"/>
        <v>0</v>
      </c>
      <c r="BG90" s="412"/>
      <c r="BH90" s="22"/>
      <c r="BI90" s="22"/>
      <c r="BJ90" s="22"/>
      <c r="BK90" s="128">
        <f t="shared" si="93"/>
        <v>0</v>
      </c>
      <c r="BM90" s="52"/>
      <c r="BN90" s="155" t="str">
        <f t="shared" si="25"/>
        <v>0,</v>
      </c>
      <c r="BO90" s="155" t="str">
        <f t="shared" si="26"/>
        <v>0,</v>
      </c>
      <c r="BP90" s="155" t="str">
        <f t="shared" si="27"/>
        <v>0,</v>
      </c>
      <c r="BQ90" s="155" t="str">
        <f t="shared" si="28"/>
        <v>0,</v>
      </c>
      <c r="BR90" s="155" t="str">
        <f t="shared" si="29"/>
        <v>0,</v>
      </c>
      <c r="BS90" s="155" t="str">
        <f t="shared" si="30"/>
        <v>0,</v>
      </c>
    </row>
    <row r="91" spans="1:71" ht="12.75">
      <c r="A91" s="99" t="str">
        <f>'Дисциплины+ЗЕ'!A74</f>
        <v>3Б</v>
      </c>
      <c r="B91" s="100">
        <f>'Дисциплины+ЗЕ'!B74</f>
        <v>11</v>
      </c>
      <c r="C91" s="101">
        <f>'Дисциплины+ЗЕ'!C74</f>
        <v>0</v>
      </c>
      <c r="D91" s="137">
        <v>0</v>
      </c>
      <c r="E91" s="114">
        <f>'Дисциплины+ЗЕ'!D74</f>
        <v>0</v>
      </c>
      <c r="F91" s="569">
        <f t="shared" si="85"/>
        <v>0</v>
      </c>
      <c r="G91" s="17"/>
      <c r="H91" s="15"/>
      <c r="I91" s="15"/>
      <c r="J91" s="15"/>
      <c r="K91" s="15"/>
      <c r="L91" s="15"/>
      <c r="M91" s="15"/>
      <c r="N91" s="572">
        <f t="shared" si="101"/>
        <v>0</v>
      </c>
      <c r="O91" s="149">
        <f t="shared" si="94"/>
        <v>0</v>
      </c>
      <c r="P91" s="123">
        <f t="shared" si="95"/>
        <v>0</v>
      </c>
      <c r="Q91" s="123">
        <f t="shared" si="96"/>
        <v>0</v>
      </c>
      <c r="R91" s="123">
        <f t="shared" si="97"/>
        <v>0</v>
      </c>
      <c r="S91" s="123">
        <f t="shared" si="98"/>
        <v>0</v>
      </c>
      <c r="T91" s="123">
        <f t="shared" si="99"/>
        <v>0</v>
      </c>
      <c r="U91" s="124">
        <f t="shared" si="100"/>
        <v>0</v>
      </c>
      <c r="V91" s="147"/>
      <c r="W91" s="22"/>
      <c r="X91" s="22"/>
      <c r="Y91" s="22"/>
      <c r="Z91" s="22"/>
      <c r="AA91" s="22">
        <f t="shared" si="86"/>
      </c>
      <c r="AB91" s="27"/>
      <c r="AC91" s="412"/>
      <c r="AD91" s="22"/>
      <c r="AE91" s="22"/>
      <c r="AF91" s="22"/>
      <c r="AG91" s="128">
        <f t="shared" si="87"/>
        <v>0</v>
      </c>
      <c r="AH91" s="412"/>
      <c r="AI91" s="22"/>
      <c r="AJ91" s="22"/>
      <c r="AK91" s="22"/>
      <c r="AL91" s="128">
        <f t="shared" si="88"/>
        <v>0</v>
      </c>
      <c r="AM91" s="412"/>
      <c r="AN91" s="22"/>
      <c r="AO91" s="22"/>
      <c r="AP91" s="22"/>
      <c r="AQ91" s="128">
        <f t="shared" si="89"/>
        <v>0</v>
      </c>
      <c r="AR91" s="412"/>
      <c r="AS91" s="22"/>
      <c r="AT91" s="22"/>
      <c r="AU91" s="22"/>
      <c r="AV91" s="128">
        <f t="shared" si="90"/>
        <v>0</v>
      </c>
      <c r="AW91" s="412"/>
      <c r="AX91" s="22"/>
      <c r="AY91" s="22"/>
      <c r="AZ91" s="22"/>
      <c r="BA91" s="128">
        <f t="shared" si="91"/>
        <v>0</v>
      </c>
      <c r="BB91" s="412"/>
      <c r="BC91" s="22"/>
      <c r="BD91" s="22"/>
      <c r="BE91" s="22"/>
      <c r="BF91" s="128">
        <f t="shared" si="92"/>
        <v>0</v>
      </c>
      <c r="BG91" s="412"/>
      <c r="BH91" s="22"/>
      <c r="BI91" s="22"/>
      <c r="BJ91" s="22"/>
      <c r="BK91" s="128">
        <f t="shared" si="93"/>
        <v>0</v>
      </c>
      <c r="BM91" s="52"/>
      <c r="BN91" s="155" t="str">
        <f t="shared" si="25"/>
        <v>0,</v>
      </c>
      <c r="BO91" s="155" t="str">
        <f t="shared" si="26"/>
        <v>0,</v>
      </c>
      <c r="BP91" s="155" t="str">
        <f t="shared" si="27"/>
        <v>0,</v>
      </c>
      <c r="BQ91" s="155" t="str">
        <f t="shared" si="28"/>
        <v>0,</v>
      </c>
      <c r="BR91" s="155" t="str">
        <f t="shared" si="29"/>
        <v>0,</v>
      </c>
      <c r="BS91" s="155" t="str">
        <f t="shared" si="30"/>
        <v>0,</v>
      </c>
    </row>
    <row r="92" spans="1:71" ht="12.75">
      <c r="A92" s="99" t="str">
        <f>'Дисциплины+ЗЕ'!A75</f>
        <v>3Б</v>
      </c>
      <c r="B92" s="100">
        <f>'Дисциплины+ЗЕ'!B75</f>
        <v>12</v>
      </c>
      <c r="C92" s="101">
        <f>'Дисциплины+ЗЕ'!C75</f>
        <v>0</v>
      </c>
      <c r="D92" s="137">
        <v>0</v>
      </c>
      <c r="E92" s="114">
        <f>'Дисциплины+ЗЕ'!D75</f>
        <v>0</v>
      </c>
      <c r="F92" s="569">
        <f t="shared" si="85"/>
        <v>0</v>
      </c>
      <c r="G92" s="17"/>
      <c r="H92" s="15"/>
      <c r="I92" s="15"/>
      <c r="J92" s="15"/>
      <c r="K92" s="15"/>
      <c r="L92" s="15"/>
      <c r="M92" s="15"/>
      <c r="N92" s="572">
        <f t="shared" si="101"/>
        <v>0</v>
      </c>
      <c r="O92" s="149">
        <f t="shared" si="94"/>
        <v>0</v>
      </c>
      <c r="P92" s="123">
        <f t="shared" si="95"/>
        <v>0</v>
      </c>
      <c r="Q92" s="123">
        <f t="shared" si="96"/>
        <v>0</v>
      </c>
      <c r="R92" s="123">
        <f t="shared" si="97"/>
        <v>0</v>
      </c>
      <c r="S92" s="123">
        <f t="shared" si="98"/>
        <v>0</v>
      </c>
      <c r="T92" s="123">
        <f t="shared" si="99"/>
        <v>0</v>
      </c>
      <c r="U92" s="124">
        <f t="shared" si="100"/>
        <v>0</v>
      </c>
      <c r="V92" s="412"/>
      <c r="W92" s="22"/>
      <c r="X92" s="147"/>
      <c r="Y92" s="22"/>
      <c r="Z92" s="22"/>
      <c r="AA92" s="22">
        <f t="shared" si="86"/>
      </c>
      <c r="AB92" s="27"/>
      <c r="AC92" s="412"/>
      <c r="AD92" s="22"/>
      <c r="AE92" s="22"/>
      <c r="AF92" s="22"/>
      <c r="AG92" s="128">
        <f t="shared" si="87"/>
        <v>0</v>
      </c>
      <c r="AH92" s="412"/>
      <c r="AI92" s="22"/>
      <c r="AJ92" s="22"/>
      <c r="AK92" s="22"/>
      <c r="AL92" s="128">
        <f t="shared" si="88"/>
        <v>0</v>
      </c>
      <c r="AM92" s="412"/>
      <c r="AN92" s="22"/>
      <c r="AO92" s="22"/>
      <c r="AP92" s="22"/>
      <c r="AQ92" s="128">
        <f t="shared" si="89"/>
        <v>0</v>
      </c>
      <c r="AR92" s="412"/>
      <c r="AS92" s="22"/>
      <c r="AT92" s="22"/>
      <c r="AU92" s="22"/>
      <c r="AV92" s="128">
        <f t="shared" si="90"/>
        <v>0</v>
      </c>
      <c r="AW92" s="412"/>
      <c r="AX92" s="22"/>
      <c r="AY92" s="22"/>
      <c r="AZ92" s="22"/>
      <c r="BA92" s="128">
        <f t="shared" si="91"/>
        <v>0</v>
      </c>
      <c r="BB92" s="412"/>
      <c r="BC92" s="22"/>
      <c r="BD92" s="22"/>
      <c r="BE92" s="22"/>
      <c r="BF92" s="128">
        <f t="shared" si="92"/>
        <v>0</v>
      </c>
      <c r="BG92" s="412"/>
      <c r="BH92" s="22"/>
      <c r="BI92" s="22"/>
      <c r="BJ92" s="22"/>
      <c r="BK92" s="128">
        <f t="shared" si="93"/>
        <v>0</v>
      </c>
      <c r="BM92" s="52"/>
      <c r="BN92" s="155" t="str">
        <f t="shared" si="25"/>
        <v>0,</v>
      </c>
      <c r="BO92" s="155" t="str">
        <f t="shared" si="26"/>
        <v>0,</v>
      </c>
      <c r="BP92" s="155" t="str">
        <f t="shared" si="27"/>
        <v>0,</v>
      </c>
      <c r="BQ92" s="155" t="str">
        <f t="shared" si="28"/>
        <v>0,</v>
      </c>
      <c r="BR92" s="155" t="str">
        <f t="shared" si="29"/>
        <v>0,</v>
      </c>
      <c r="BS92" s="155" t="str">
        <f t="shared" si="30"/>
        <v>0,</v>
      </c>
    </row>
    <row r="93" spans="1:72" s="6" customFormat="1" ht="12.75">
      <c r="A93" s="99" t="str">
        <f>'Дисциплины+ЗЕ'!A76</f>
        <v>3Б</v>
      </c>
      <c r="B93" s="100">
        <f>'Дисциплины+ЗЕ'!B76</f>
        <v>13</v>
      </c>
      <c r="C93" s="101">
        <f>'Дисциплины+ЗЕ'!C76</f>
        <v>0</v>
      </c>
      <c r="D93" s="137">
        <v>0</v>
      </c>
      <c r="E93" s="114">
        <f>'Дисциплины+ЗЕ'!D76</f>
        <v>0</v>
      </c>
      <c r="F93" s="569">
        <f t="shared" si="85"/>
        <v>0</v>
      </c>
      <c r="G93" s="17"/>
      <c r="H93" s="15"/>
      <c r="I93" s="15"/>
      <c r="J93" s="15"/>
      <c r="K93" s="15"/>
      <c r="L93" s="15"/>
      <c r="M93" s="15"/>
      <c r="N93" s="572">
        <f>36*E93</f>
        <v>0</v>
      </c>
      <c r="O93" s="149">
        <f t="shared" si="94"/>
        <v>0</v>
      </c>
      <c r="P93" s="123">
        <f t="shared" si="95"/>
        <v>0</v>
      </c>
      <c r="Q93" s="123">
        <f t="shared" si="96"/>
        <v>0</v>
      </c>
      <c r="R93" s="123">
        <f t="shared" si="97"/>
        <v>0</v>
      </c>
      <c r="S93" s="123">
        <f t="shared" si="98"/>
        <v>0</v>
      </c>
      <c r="T93" s="123">
        <f t="shared" si="99"/>
        <v>0</v>
      </c>
      <c r="U93" s="124">
        <f t="shared" si="100"/>
        <v>0</v>
      </c>
      <c r="V93" s="412"/>
      <c r="W93" s="22"/>
      <c r="X93" s="147"/>
      <c r="Y93" s="22"/>
      <c r="Z93" s="22"/>
      <c r="AA93" s="22">
        <f t="shared" si="86"/>
      </c>
      <c r="AB93" s="27"/>
      <c r="AC93" s="412"/>
      <c r="AD93" s="22"/>
      <c r="AE93" s="22"/>
      <c r="AF93" s="22"/>
      <c r="AG93" s="128">
        <f t="shared" si="87"/>
        <v>0</v>
      </c>
      <c r="AH93" s="412"/>
      <c r="AI93" s="22"/>
      <c r="AJ93" s="22"/>
      <c r="AK93" s="22"/>
      <c r="AL93" s="128">
        <f t="shared" si="88"/>
        <v>0</v>
      </c>
      <c r="AM93" s="412"/>
      <c r="AN93" s="22"/>
      <c r="AO93" s="22"/>
      <c r="AP93" s="22"/>
      <c r="AQ93" s="128">
        <f t="shared" si="89"/>
        <v>0</v>
      </c>
      <c r="AR93" s="412"/>
      <c r="AS93" s="22"/>
      <c r="AT93" s="22"/>
      <c r="AU93" s="22"/>
      <c r="AV93" s="128">
        <f t="shared" si="90"/>
        <v>0</v>
      </c>
      <c r="AW93" s="412"/>
      <c r="AX93" s="22"/>
      <c r="AY93" s="22"/>
      <c r="AZ93" s="22"/>
      <c r="BA93" s="128">
        <f t="shared" si="91"/>
        <v>0</v>
      </c>
      <c r="BB93" s="412"/>
      <c r="BC93" s="22"/>
      <c r="BD93" s="22"/>
      <c r="BE93" s="22"/>
      <c r="BF93" s="128">
        <f t="shared" si="92"/>
        <v>0</v>
      </c>
      <c r="BG93" s="412"/>
      <c r="BH93" s="22"/>
      <c r="BI93" s="22"/>
      <c r="BJ93" s="22"/>
      <c r="BK93" s="128">
        <f t="shared" si="93"/>
        <v>0</v>
      </c>
      <c r="BL93" s="135"/>
      <c r="BM93" s="52"/>
      <c r="BN93" s="155" t="str">
        <f t="shared" si="25"/>
        <v>0,</v>
      </c>
      <c r="BO93" s="155" t="str">
        <f t="shared" si="26"/>
        <v>0,</v>
      </c>
      <c r="BP93" s="155" t="str">
        <f t="shared" si="27"/>
        <v>0,</v>
      </c>
      <c r="BQ93" s="155" t="str">
        <f t="shared" si="28"/>
        <v>0,</v>
      </c>
      <c r="BR93" s="155" t="str">
        <f t="shared" si="29"/>
        <v>0,</v>
      </c>
      <c r="BS93" s="155" t="str">
        <f t="shared" si="30"/>
        <v>0,</v>
      </c>
      <c r="BT93" s="52"/>
    </row>
    <row r="94" spans="1:72" s="6" customFormat="1" ht="12.75">
      <c r="A94" s="99" t="str">
        <f>'Дисциплины+ЗЕ'!A82</f>
        <v>3Б</v>
      </c>
      <c r="B94" s="100">
        <f>'Дисциплины+ЗЕ'!B77</f>
        <v>14</v>
      </c>
      <c r="C94" s="101">
        <f>'Дисциплины+ЗЕ'!C77</f>
        <v>0</v>
      </c>
      <c r="D94" s="137">
        <v>0</v>
      </c>
      <c r="E94" s="114">
        <f>'Дисциплины+ЗЕ'!D77</f>
        <v>0</v>
      </c>
      <c r="F94" s="569">
        <f t="shared" si="85"/>
        <v>0</v>
      </c>
      <c r="G94" s="17"/>
      <c r="H94" s="15"/>
      <c r="I94" s="15"/>
      <c r="J94" s="15"/>
      <c r="K94" s="15"/>
      <c r="L94" s="15"/>
      <c r="M94" s="15"/>
      <c r="N94" s="572">
        <f t="shared" si="101"/>
        <v>0</v>
      </c>
      <c r="O94" s="149">
        <f t="shared" si="94"/>
        <v>0</v>
      </c>
      <c r="P94" s="123">
        <f t="shared" si="95"/>
        <v>0</v>
      </c>
      <c r="Q94" s="123">
        <f t="shared" si="96"/>
        <v>0</v>
      </c>
      <c r="R94" s="123">
        <f t="shared" si="97"/>
        <v>0</v>
      </c>
      <c r="S94" s="123">
        <f t="shared" si="98"/>
        <v>0</v>
      </c>
      <c r="T94" s="123">
        <f t="shared" si="99"/>
        <v>0</v>
      </c>
      <c r="U94" s="124">
        <f t="shared" si="100"/>
        <v>0</v>
      </c>
      <c r="V94" s="412"/>
      <c r="W94" s="22"/>
      <c r="X94" s="147"/>
      <c r="Y94" s="22"/>
      <c r="Z94" s="22"/>
      <c r="AA94" s="22">
        <f t="shared" si="86"/>
      </c>
      <c r="AB94" s="27"/>
      <c r="AC94" s="412"/>
      <c r="AD94" s="22"/>
      <c r="AE94" s="22"/>
      <c r="AF94" s="22"/>
      <c r="AG94" s="128">
        <f t="shared" si="87"/>
        <v>0</v>
      </c>
      <c r="AH94" s="412"/>
      <c r="AI94" s="22"/>
      <c r="AJ94" s="22"/>
      <c r="AK94" s="22"/>
      <c r="AL94" s="128">
        <f t="shared" si="88"/>
        <v>0</v>
      </c>
      <c r="AM94" s="412"/>
      <c r="AN94" s="22"/>
      <c r="AO94" s="22"/>
      <c r="AP94" s="22"/>
      <c r="AQ94" s="128">
        <f t="shared" si="89"/>
        <v>0</v>
      </c>
      <c r="AR94" s="412"/>
      <c r="AS94" s="22"/>
      <c r="AT94" s="22"/>
      <c r="AU94" s="22"/>
      <c r="AV94" s="128">
        <f t="shared" si="90"/>
        <v>0</v>
      </c>
      <c r="AW94" s="412"/>
      <c r="AX94" s="22"/>
      <c r="AY94" s="22"/>
      <c r="AZ94" s="22"/>
      <c r="BA94" s="128">
        <f t="shared" si="91"/>
        <v>0</v>
      </c>
      <c r="BB94" s="412"/>
      <c r="BC94" s="22"/>
      <c r="BD94" s="22"/>
      <c r="BE94" s="22"/>
      <c r="BF94" s="128">
        <f t="shared" si="92"/>
        <v>0</v>
      </c>
      <c r="BG94" s="412"/>
      <c r="BH94" s="22"/>
      <c r="BI94" s="22"/>
      <c r="BJ94" s="22"/>
      <c r="BK94" s="128">
        <f t="shared" si="93"/>
        <v>0</v>
      </c>
      <c r="BL94" s="135"/>
      <c r="BM94" s="52"/>
      <c r="BN94" s="155" t="str">
        <f aca="true" t="shared" si="102" ref="BN94:BN104">TEXT(V94,"0,")</f>
        <v>0,</v>
      </c>
      <c r="BO94" s="155" t="str">
        <f aca="true" t="shared" si="103" ref="BO94:BO104">TEXT(W94,"0,")</f>
        <v>0,</v>
      </c>
      <c r="BP94" s="155" t="str">
        <f aca="true" t="shared" si="104" ref="BP94:BP104">TEXT(X94,"0,")</f>
        <v>0,</v>
      </c>
      <c r="BQ94" s="155" t="str">
        <f aca="true" t="shared" si="105" ref="BQ94:BQ104">TEXT(Y94,"0,")</f>
        <v>0,</v>
      </c>
      <c r="BR94" s="155" t="str">
        <f aca="true" t="shared" si="106" ref="BR94:BR104">TEXT(Z94,"0,")</f>
        <v>0,</v>
      </c>
      <c r="BS94" s="155" t="str">
        <f aca="true" t="shared" si="107" ref="BS94:BS104">TEXT(AB94,"0,")</f>
        <v>0,</v>
      </c>
      <c r="BT94" s="52"/>
    </row>
    <row r="95" spans="1:72" s="6" customFormat="1" ht="12.75">
      <c r="A95" s="99" t="str">
        <f>'Дисциплины+ЗЕ'!A78</f>
        <v>3Б</v>
      </c>
      <c r="B95" s="100">
        <f>'Дисциплины+ЗЕ'!B78</f>
        <v>15</v>
      </c>
      <c r="C95" s="101">
        <f>'Дисциплины+ЗЕ'!C78</f>
        <v>0</v>
      </c>
      <c r="D95" s="137">
        <v>0</v>
      </c>
      <c r="E95" s="114">
        <f>'Дисциплины+ЗЕ'!D78</f>
        <v>0</v>
      </c>
      <c r="F95" s="569">
        <f t="shared" si="85"/>
        <v>0</v>
      </c>
      <c r="G95" s="17"/>
      <c r="H95" s="15"/>
      <c r="I95" s="15"/>
      <c r="J95" s="15"/>
      <c r="K95" s="15"/>
      <c r="L95" s="15"/>
      <c r="M95" s="15"/>
      <c r="N95" s="572">
        <f aca="true" t="shared" si="108" ref="N95:N100">36*E95</f>
        <v>0</v>
      </c>
      <c r="O95" s="149">
        <f t="shared" si="94"/>
        <v>0</v>
      </c>
      <c r="P95" s="123">
        <f t="shared" si="95"/>
        <v>0</v>
      </c>
      <c r="Q95" s="123">
        <f t="shared" si="96"/>
        <v>0</v>
      </c>
      <c r="R95" s="123">
        <f t="shared" si="97"/>
        <v>0</v>
      </c>
      <c r="S95" s="123">
        <f t="shared" si="98"/>
        <v>0</v>
      </c>
      <c r="T95" s="123">
        <f t="shared" si="99"/>
        <v>0</v>
      </c>
      <c r="U95" s="124">
        <f t="shared" si="100"/>
        <v>0</v>
      </c>
      <c r="V95" s="412"/>
      <c r="W95" s="22"/>
      <c r="X95" s="147"/>
      <c r="Y95" s="22"/>
      <c r="Z95" s="22"/>
      <c r="AA95" s="22">
        <f t="shared" si="86"/>
      </c>
      <c r="AB95" s="27"/>
      <c r="AC95" s="412"/>
      <c r="AD95" s="22"/>
      <c r="AE95" s="22"/>
      <c r="AF95" s="22"/>
      <c r="AG95" s="128">
        <f t="shared" si="87"/>
        <v>0</v>
      </c>
      <c r="AH95" s="412"/>
      <c r="AI95" s="22"/>
      <c r="AJ95" s="22"/>
      <c r="AK95" s="22"/>
      <c r="AL95" s="128">
        <f t="shared" si="88"/>
        <v>0</v>
      </c>
      <c r="AM95" s="412"/>
      <c r="AN95" s="22"/>
      <c r="AO95" s="22"/>
      <c r="AP95" s="22"/>
      <c r="AQ95" s="128">
        <f t="shared" si="89"/>
        <v>0</v>
      </c>
      <c r="AR95" s="412"/>
      <c r="AS95" s="22"/>
      <c r="AT95" s="22"/>
      <c r="AU95" s="22"/>
      <c r="AV95" s="128">
        <f t="shared" si="90"/>
        <v>0</v>
      </c>
      <c r="AW95" s="412"/>
      <c r="AX95" s="22"/>
      <c r="AY95" s="22"/>
      <c r="AZ95" s="22"/>
      <c r="BA95" s="128">
        <f t="shared" si="91"/>
        <v>0</v>
      </c>
      <c r="BB95" s="412"/>
      <c r="BC95" s="22"/>
      <c r="BD95" s="22"/>
      <c r="BE95" s="22"/>
      <c r="BF95" s="128">
        <f t="shared" si="92"/>
        <v>0</v>
      </c>
      <c r="BG95" s="412"/>
      <c r="BH95" s="22"/>
      <c r="BI95" s="22"/>
      <c r="BJ95" s="22"/>
      <c r="BK95" s="128">
        <f t="shared" si="93"/>
        <v>0</v>
      </c>
      <c r="BL95" s="135"/>
      <c r="BM95" s="52"/>
      <c r="BN95" s="155" t="str">
        <f t="shared" si="102"/>
        <v>0,</v>
      </c>
      <c r="BO95" s="155" t="str">
        <f t="shared" si="103"/>
        <v>0,</v>
      </c>
      <c r="BP95" s="155" t="str">
        <f t="shared" si="104"/>
        <v>0,</v>
      </c>
      <c r="BQ95" s="155" t="str">
        <f t="shared" si="105"/>
        <v>0,</v>
      </c>
      <c r="BR95" s="155" t="str">
        <f t="shared" si="106"/>
        <v>0,</v>
      </c>
      <c r="BS95" s="155" t="str">
        <f t="shared" si="107"/>
        <v>0,</v>
      </c>
      <c r="BT95" s="52"/>
    </row>
    <row r="96" spans="1:72" s="6" customFormat="1" ht="12.75">
      <c r="A96" s="99" t="str">
        <f>'Дисциплины+ЗЕ'!A79</f>
        <v>3Б</v>
      </c>
      <c r="B96" s="100">
        <f>'Дисциплины+ЗЕ'!B79</f>
        <v>16</v>
      </c>
      <c r="C96" s="101">
        <f>'Дисциплины+ЗЕ'!C79</f>
        <v>0</v>
      </c>
      <c r="D96" s="137">
        <v>0</v>
      </c>
      <c r="E96" s="114">
        <f>'Дисциплины+ЗЕ'!D79</f>
        <v>0</v>
      </c>
      <c r="F96" s="569">
        <f t="shared" si="85"/>
        <v>0</v>
      </c>
      <c r="G96" s="17"/>
      <c r="H96" s="15"/>
      <c r="I96" s="15"/>
      <c r="J96" s="15"/>
      <c r="K96" s="15"/>
      <c r="L96" s="15"/>
      <c r="M96" s="15"/>
      <c r="N96" s="572">
        <f t="shared" si="108"/>
        <v>0</v>
      </c>
      <c r="O96" s="149">
        <f t="shared" si="94"/>
        <v>0</v>
      </c>
      <c r="P96" s="123">
        <f t="shared" si="95"/>
        <v>0</v>
      </c>
      <c r="Q96" s="123">
        <f t="shared" si="96"/>
        <v>0</v>
      </c>
      <c r="R96" s="123">
        <f t="shared" si="97"/>
        <v>0</v>
      </c>
      <c r="S96" s="123">
        <f t="shared" si="98"/>
        <v>0</v>
      </c>
      <c r="T96" s="123">
        <f t="shared" si="99"/>
        <v>0</v>
      </c>
      <c r="U96" s="124">
        <f t="shared" si="100"/>
        <v>0</v>
      </c>
      <c r="V96" s="412"/>
      <c r="W96" s="22"/>
      <c r="X96" s="147"/>
      <c r="Y96" s="22"/>
      <c r="Z96" s="22"/>
      <c r="AA96" s="22">
        <f t="shared" si="86"/>
      </c>
      <c r="AB96" s="27"/>
      <c r="AC96" s="412"/>
      <c r="AD96" s="22"/>
      <c r="AE96" s="22"/>
      <c r="AF96" s="22"/>
      <c r="AG96" s="128">
        <f t="shared" si="87"/>
        <v>0</v>
      </c>
      <c r="AH96" s="412"/>
      <c r="AI96" s="22"/>
      <c r="AJ96" s="22"/>
      <c r="AK96" s="22"/>
      <c r="AL96" s="128">
        <f t="shared" si="88"/>
        <v>0</v>
      </c>
      <c r="AM96" s="412"/>
      <c r="AN96" s="22"/>
      <c r="AO96" s="22"/>
      <c r="AP96" s="22"/>
      <c r="AQ96" s="128">
        <f t="shared" si="89"/>
        <v>0</v>
      </c>
      <c r="AR96" s="412"/>
      <c r="AS96" s="22"/>
      <c r="AT96" s="22"/>
      <c r="AU96" s="22"/>
      <c r="AV96" s="128">
        <f t="shared" si="90"/>
        <v>0</v>
      </c>
      <c r="AW96" s="412"/>
      <c r="AX96" s="22"/>
      <c r="AY96" s="22"/>
      <c r="AZ96" s="22"/>
      <c r="BA96" s="128">
        <f t="shared" si="91"/>
        <v>0</v>
      </c>
      <c r="BB96" s="412"/>
      <c r="BC96" s="22"/>
      <c r="BD96" s="22"/>
      <c r="BE96" s="22"/>
      <c r="BF96" s="128">
        <f t="shared" si="92"/>
        <v>0</v>
      </c>
      <c r="BG96" s="412"/>
      <c r="BH96" s="22"/>
      <c r="BI96" s="22"/>
      <c r="BJ96" s="22"/>
      <c r="BK96" s="128">
        <f t="shared" si="93"/>
        <v>0</v>
      </c>
      <c r="BL96" s="135"/>
      <c r="BM96" s="52"/>
      <c r="BN96" s="155" t="str">
        <f t="shared" si="102"/>
        <v>0,</v>
      </c>
      <c r="BO96" s="155" t="str">
        <f t="shared" si="103"/>
        <v>0,</v>
      </c>
      <c r="BP96" s="155" t="str">
        <f t="shared" si="104"/>
        <v>0,</v>
      </c>
      <c r="BQ96" s="155" t="str">
        <f t="shared" si="105"/>
        <v>0,</v>
      </c>
      <c r="BR96" s="155" t="str">
        <f t="shared" si="106"/>
        <v>0,</v>
      </c>
      <c r="BS96" s="155" t="str">
        <f t="shared" si="107"/>
        <v>0,</v>
      </c>
      <c r="BT96" s="52"/>
    </row>
    <row r="97" spans="1:72" s="6" customFormat="1" ht="12.75">
      <c r="A97" s="99" t="str">
        <f>'Дисциплины+ЗЕ'!A80</f>
        <v>3Б</v>
      </c>
      <c r="B97" s="100">
        <f>'Дисциплины+ЗЕ'!B80</f>
        <v>17</v>
      </c>
      <c r="C97" s="101">
        <f>'Дисциплины+ЗЕ'!C80</f>
        <v>0</v>
      </c>
      <c r="D97" s="137">
        <v>0</v>
      </c>
      <c r="E97" s="114">
        <f>'Дисциплины+ЗЕ'!D80</f>
        <v>0</v>
      </c>
      <c r="F97" s="569">
        <f t="shared" si="85"/>
        <v>0</v>
      </c>
      <c r="G97" s="17"/>
      <c r="H97" s="15"/>
      <c r="I97" s="15"/>
      <c r="J97" s="15"/>
      <c r="K97" s="15"/>
      <c r="L97" s="15"/>
      <c r="M97" s="15"/>
      <c r="N97" s="572">
        <f t="shared" si="108"/>
        <v>0</v>
      </c>
      <c r="O97" s="149">
        <f t="shared" si="94"/>
        <v>0</v>
      </c>
      <c r="P97" s="123">
        <f t="shared" si="95"/>
        <v>0</v>
      </c>
      <c r="Q97" s="123">
        <f t="shared" si="96"/>
        <v>0</v>
      </c>
      <c r="R97" s="123">
        <f t="shared" si="97"/>
        <v>0</v>
      </c>
      <c r="S97" s="123">
        <f t="shared" si="98"/>
        <v>0</v>
      </c>
      <c r="T97" s="123">
        <f t="shared" si="99"/>
        <v>0</v>
      </c>
      <c r="U97" s="124">
        <f t="shared" si="100"/>
        <v>0</v>
      </c>
      <c r="V97" s="412"/>
      <c r="W97" s="22"/>
      <c r="X97" s="147"/>
      <c r="Y97" s="22"/>
      <c r="Z97" s="22"/>
      <c r="AA97" s="22">
        <f t="shared" si="86"/>
      </c>
      <c r="AB97" s="27"/>
      <c r="AC97" s="412"/>
      <c r="AD97" s="22"/>
      <c r="AE97" s="22"/>
      <c r="AF97" s="22"/>
      <c r="AG97" s="128">
        <f t="shared" si="87"/>
        <v>0</v>
      </c>
      <c r="AH97" s="412"/>
      <c r="AI97" s="22"/>
      <c r="AJ97" s="22"/>
      <c r="AK97" s="22"/>
      <c r="AL97" s="128">
        <f t="shared" si="88"/>
        <v>0</v>
      </c>
      <c r="AM97" s="412"/>
      <c r="AN97" s="22"/>
      <c r="AO97" s="22"/>
      <c r="AP97" s="22"/>
      <c r="AQ97" s="128">
        <f t="shared" si="89"/>
        <v>0</v>
      </c>
      <c r="AR97" s="412"/>
      <c r="AS97" s="22"/>
      <c r="AT97" s="22"/>
      <c r="AU97" s="22"/>
      <c r="AV97" s="128">
        <f t="shared" si="90"/>
        <v>0</v>
      </c>
      <c r="AW97" s="412"/>
      <c r="AX97" s="22"/>
      <c r="AY97" s="22"/>
      <c r="AZ97" s="22"/>
      <c r="BA97" s="128">
        <f t="shared" si="91"/>
        <v>0</v>
      </c>
      <c r="BB97" s="412"/>
      <c r="BC97" s="22"/>
      <c r="BD97" s="22"/>
      <c r="BE97" s="22"/>
      <c r="BF97" s="128">
        <f t="shared" si="92"/>
        <v>0</v>
      </c>
      <c r="BG97" s="412"/>
      <c r="BH97" s="22"/>
      <c r="BI97" s="22"/>
      <c r="BJ97" s="22"/>
      <c r="BK97" s="128">
        <f t="shared" si="93"/>
        <v>0</v>
      </c>
      <c r="BL97" s="135"/>
      <c r="BM97" s="52"/>
      <c r="BN97" s="155" t="str">
        <f t="shared" si="102"/>
        <v>0,</v>
      </c>
      <c r="BO97" s="155" t="str">
        <f t="shared" si="103"/>
        <v>0,</v>
      </c>
      <c r="BP97" s="155" t="str">
        <f t="shared" si="104"/>
        <v>0,</v>
      </c>
      <c r="BQ97" s="155" t="str">
        <f t="shared" si="105"/>
        <v>0,</v>
      </c>
      <c r="BR97" s="155" t="str">
        <f t="shared" si="106"/>
        <v>0,</v>
      </c>
      <c r="BS97" s="155" t="str">
        <f t="shared" si="107"/>
        <v>0,</v>
      </c>
      <c r="BT97" s="52"/>
    </row>
    <row r="98" spans="1:72" s="6" customFormat="1" ht="12.75">
      <c r="A98" s="99" t="str">
        <f>'Дисциплины+ЗЕ'!A81</f>
        <v>3Б</v>
      </c>
      <c r="B98" s="100">
        <f>'Дисциплины+ЗЕ'!B81</f>
        <v>18</v>
      </c>
      <c r="C98" s="101">
        <f>'Дисциплины+ЗЕ'!C81</f>
        <v>0</v>
      </c>
      <c r="D98" s="137">
        <v>0</v>
      </c>
      <c r="E98" s="114">
        <f>'Дисциплины+ЗЕ'!D81</f>
        <v>0</v>
      </c>
      <c r="F98" s="569">
        <f t="shared" si="85"/>
        <v>0</v>
      </c>
      <c r="G98" s="17"/>
      <c r="H98" s="15"/>
      <c r="I98" s="15"/>
      <c r="J98" s="15"/>
      <c r="K98" s="15"/>
      <c r="L98" s="15"/>
      <c r="M98" s="15"/>
      <c r="N98" s="572">
        <f t="shared" si="108"/>
        <v>0</v>
      </c>
      <c r="O98" s="149">
        <f t="shared" si="94"/>
        <v>0</v>
      </c>
      <c r="P98" s="123">
        <f t="shared" si="95"/>
        <v>0</v>
      </c>
      <c r="Q98" s="123">
        <f t="shared" si="96"/>
        <v>0</v>
      </c>
      <c r="R98" s="123">
        <f t="shared" si="97"/>
        <v>0</v>
      </c>
      <c r="S98" s="123">
        <f t="shared" si="98"/>
        <v>0</v>
      </c>
      <c r="T98" s="123">
        <f t="shared" si="99"/>
        <v>0</v>
      </c>
      <c r="U98" s="124">
        <f t="shared" si="100"/>
        <v>0</v>
      </c>
      <c r="V98" s="412"/>
      <c r="W98" s="22"/>
      <c r="X98" s="147"/>
      <c r="Y98" s="22"/>
      <c r="Z98" s="22"/>
      <c r="AA98" s="22">
        <f t="shared" si="86"/>
      </c>
      <c r="AB98" s="27"/>
      <c r="AC98" s="412"/>
      <c r="AD98" s="22"/>
      <c r="AE98" s="22"/>
      <c r="AF98" s="22"/>
      <c r="AG98" s="128">
        <f t="shared" si="87"/>
        <v>0</v>
      </c>
      <c r="AH98" s="412"/>
      <c r="AI98" s="22"/>
      <c r="AJ98" s="22"/>
      <c r="AK98" s="22"/>
      <c r="AL98" s="128">
        <f t="shared" si="88"/>
        <v>0</v>
      </c>
      <c r="AM98" s="412"/>
      <c r="AN98" s="22"/>
      <c r="AO98" s="22"/>
      <c r="AP98" s="22"/>
      <c r="AQ98" s="128">
        <f t="shared" si="89"/>
        <v>0</v>
      </c>
      <c r="AR98" s="412"/>
      <c r="AS98" s="22"/>
      <c r="AT98" s="22"/>
      <c r="AU98" s="22"/>
      <c r="AV98" s="128">
        <f t="shared" si="90"/>
        <v>0</v>
      </c>
      <c r="AW98" s="412"/>
      <c r="AX98" s="22"/>
      <c r="AY98" s="22"/>
      <c r="AZ98" s="22"/>
      <c r="BA98" s="128">
        <f t="shared" si="91"/>
        <v>0</v>
      </c>
      <c r="BB98" s="412"/>
      <c r="BC98" s="22"/>
      <c r="BD98" s="22"/>
      <c r="BE98" s="22"/>
      <c r="BF98" s="128">
        <f t="shared" si="92"/>
        <v>0</v>
      </c>
      <c r="BG98" s="412"/>
      <c r="BH98" s="22"/>
      <c r="BI98" s="22"/>
      <c r="BJ98" s="22"/>
      <c r="BK98" s="128">
        <f t="shared" si="93"/>
        <v>0</v>
      </c>
      <c r="BL98" s="135"/>
      <c r="BM98" s="52"/>
      <c r="BN98" s="155" t="str">
        <f t="shared" si="102"/>
        <v>0,</v>
      </c>
      <c r="BO98" s="155" t="str">
        <f t="shared" si="103"/>
        <v>0,</v>
      </c>
      <c r="BP98" s="155" t="str">
        <f t="shared" si="104"/>
        <v>0,</v>
      </c>
      <c r="BQ98" s="155" t="str">
        <f t="shared" si="105"/>
        <v>0,</v>
      </c>
      <c r="BR98" s="155" t="str">
        <f t="shared" si="106"/>
        <v>0,</v>
      </c>
      <c r="BS98" s="155" t="str">
        <f t="shared" si="107"/>
        <v>0,</v>
      </c>
      <c r="BT98" s="52"/>
    </row>
    <row r="99" spans="1:72" s="6" customFormat="1" ht="12.75">
      <c r="A99" s="99" t="str">
        <f>'Дисциплины+ЗЕ'!A82</f>
        <v>3Б</v>
      </c>
      <c r="B99" s="100">
        <f>'Дисциплины+ЗЕ'!B82</f>
        <v>19</v>
      </c>
      <c r="C99" s="101">
        <f>'Дисциплины+ЗЕ'!C82</f>
        <v>0</v>
      </c>
      <c r="D99" s="137">
        <v>0</v>
      </c>
      <c r="E99" s="114">
        <f>'Дисциплины+ЗЕ'!D82</f>
        <v>0</v>
      </c>
      <c r="F99" s="569">
        <f t="shared" si="85"/>
        <v>0</v>
      </c>
      <c r="G99" s="17"/>
      <c r="H99" s="15"/>
      <c r="I99" s="15"/>
      <c r="J99" s="15"/>
      <c r="K99" s="15"/>
      <c r="L99" s="15"/>
      <c r="M99" s="15"/>
      <c r="N99" s="572">
        <f t="shared" si="108"/>
        <v>0</v>
      </c>
      <c r="O99" s="149">
        <f t="shared" si="94"/>
        <v>0</v>
      </c>
      <c r="P99" s="123">
        <f t="shared" si="95"/>
        <v>0</v>
      </c>
      <c r="Q99" s="123">
        <f t="shared" si="96"/>
        <v>0</v>
      </c>
      <c r="R99" s="123">
        <f t="shared" si="97"/>
        <v>0</v>
      </c>
      <c r="S99" s="123">
        <f t="shared" si="98"/>
        <v>0</v>
      </c>
      <c r="T99" s="123">
        <f t="shared" si="99"/>
        <v>0</v>
      </c>
      <c r="U99" s="124">
        <f t="shared" si="100"/>
        <v>0</v>
      </c>
      <c r="V99" s="412"/>
      <c r="W99" s="22"/>
      <c r="X99" s="147"/>
      <c r="Y99" s="22"/>
      <c r="Z99" s="22"/>
      <c r="AA99" s="22">
        <f t="shared" si="86"/>
      </c>
      <c r="AB99" s="27"/>
      <c r="AC99" s="412"/>
      <c r="AD99" s="22"/>
      <c r="AE99" s="22"/>
      <c r="AF99" s="22"/>
      <c r="AG99" s="128">
        <f t="shared" si="87"/>
        <v>0</v>
      </c>
      <c r="AH99" s="412"/>
      <c r="AI99" s="22"/>
      <c r="AJ99" s="22"/>
      <c r="AK99" s="22"/>
      <c r="AL99" s="128">
        <f t="shared" si="88"/>
        <v>0</v>
      </c>
      <c r="AM99" s="412"/>
      <c r="AN99" s="22"/>
      <c r="AO99" s="22"/>
      <c r="AP99" s="22"/>
      <c r="AQ99" s="128">
        <f t="shared" si="89"/>
        <v>0</v>
      </c>
      <c r="AR99" s="412"/>
      <c r="AS99" s="22"/>
      <c r="AT99" s="22"/>
      <c r="AU99" s="22"/>
      <c r="AV99" s="128">
        <f t="shared" si="90"/>
        <v>0</v>
      </c>
      <c r="AW99" s="412"/>
      <c r="AX99" s="22"/>
      <c r="AY99" s="22"/>
      <c r="AZ99" s="22"/>
      <c r="BA99" s="128">
        <f t="shared" si="91"/>
        <v>0</v>
      </c>
      <c r="BB99" s="412"/>
      <c r="BC99" s="22"/>
      <c r="BD99" s="22"/>
      <c r="BE99" s="22"/>
      <c r="BF99" s="128">
        <f t="shared" si="92"/>
        <v>0</v>
      </c>
      <c r="BG99" s="412"/>
      <c r="BH99" s="22"/>
      <c r="BI99" s="22"/>
      <c r="BJ99" s="22"/>
      <c r="BK99" s="128">
        <f t="shared" si="93"/>
        <v>0</v>
      </c>
      <c r="BL99" s="135"/>
      <c r="BM99" s="52"/>
      <c r="BN99" s="155" t="str">
        <f t="shared" si="102"/>
        <v>0,</v>
      </c>
      <c r="BO99" s="155" t="str">
        <f t="shared" si="103"/>
        <v>0,</v>
      </c>
      <c r="BP99" s="155" t="str">
        <f t="shared" si="104"/>
        <v>0,</v>
      </c>
      <c r="BQ99" s="155" t="str">
        <f t="shared" si="105"/>
        <v>0,</v>
      </c>
      <c r="BR99" s="155" t="str">
        <f t="shared" si="106"/>
        <v>0,</v>
      </c>
      <c r="BS99" s="155" t="str">
        <f t="shared" si="107"/>
        <v>0,</v>
      </c>
      <c r="BT99" s="52"/>
    </row>
    <row r="100" spans="1:72" s="6" customFormat="1" ht="12.75">
      <c r="A100" s="99" t="str">
        <f>'Дисциплины+ЗЕ'!A83</f>
        <v>3Б</v>
      </c>
      <c r="B100" s="100">
        <f>'Дисциплины+ЗЕ'!B83</f>
        <v>20</v>
      </c>
      <c r="C100" s="101">
        <f>'Дисциплины+ЗЕ'!C83</f>
        <v>0</v>
      </c>
      <c r="D100" s="137">
        <v>0</v>
      </c>
      <c r="E100" s="114">
        <f>'Дисциплины+ЗЕ'!D83</f>
        <v>0</v>
      </c>
      <c r="F100" s="569">
        <f t="shared" si="85"/>
        <v>0</v>
      </c>
      <c r="G100" s="17"/>
      <c r="H100" s="15"/>
      <c r="I100" s="15"/>
      <c r="J100" s="15"/>
      <c r="K100" s="15"/>
      <c r="L100" s="15"/>
      <c r="M100" s="15"/>
      <c r="N100" s="572">
        <f t="shared" si="108"/>
        <v>0</v>
      </c>
      <c r="O100" s="149">
        <f t="shared" si="94"/>
        <v>0</v>
      </c>
      <c r="P100" s="123">
        <f t="shared" si="95"/>
        <v>0</v>
      </c>
      <c r="Q100" s="123">
        <f t="shared" si="96"/>
        <v>0</v>
      </c>
      <c r="R100" s="123">
        <f t="shared" si="97"/>
        <v>0</v>
      </c>
      <c r="S100" s="123">
        <f t="shared" si="98"/>
        <v>0</v>
      </c>
      <c r="T100" s="123">
        <f t="shared" si="99"/>
        <v>0</v>
      </c>
      <c r="U100" s="124">
        <f t="shared" si="100"/>
        <v>0</v>
      </c>
      <c r="V100" s="412"/>
      <c r="W100" s="22"/>
      <c r="X100" s="147"/>
      <c r="Y100" s="22"/>
      <c r="Z100" s="22"/>
      <c r="AA100" s="22">
        <f t="shared" si="86"/>
      </c>
      <c r="AB100" s="27"/>
      <c r="AC100" s="412"/>
      <c r="AD100" s="22"/>
      <c r="AE100" s="22"/>
      <c r="AF100" s="22"/>
      <c r="AG100" s="128">
        <f t="shared" si="87"/>
        <v>0</v>
      </c>
      <c r="AH100" s="412"/>
      <c r="AI100" s="22"/>
      <c r="AJ100" s="22"/>
      <c r="AK100" s="22"/>
      <c r="AL100" s="128">
        <f t="shared" si="88"/>
        <v>0</v>
      </c>
      <c r="AM100" s="412"/>
      <c r="AN100" s="22"/>
      <c r="AO100" s="22"/>
      <c r="AP100" s="22"/>
      <c r="AQ100" s="128">
        <f t="shared" si="89"/>
        <v>0</v>
      </c>
      <c r="AR100" s="412"/>
      <c r="AS100" s="22"/>
      <c r="AT100" s="22"/>
      <c r="AU100" s="22"/>
      <c r="AV100" s="128">
        <f t="shared" si="90"/>
        <v>0</v>
      </c>
      <c r="AW100" s="412"/>
      <c r="AX100" s="22"/>
      <c r="AY100" s="22"/>
      <c r="AZ100" s="22"/>
      <c r="BA100" s="128">
        <f t="shared" si="91"/>
        <v>0</v>
      </c>
      <c r="BB100" s="412"/>
      <c r="BC100" s="22"/>
      <c r="BD100" s="22"/>
      <c r="BE100" s="22"/>
      <c r="BF100" s="128">
        <f t="shared" si="92"/>
        <v>0</v>
      </c>
      <c r="BG100" s="412"/>
      <c r="BH100" s="22"/>
      <c r="BI100" s="22"/>
      <c r="BJ100" s="22"/>
      <c r="BK100" s="128">
        <f t="shared" si="93"/>
        <v>0</v>
      </c>
      <c r="BL100" s="135"/>
      <c r="BM100" s="52"/>
      <c r="BN100" s="155" t="str">
        <f t="shared" si="102"/>
        <v>0,</v>
      </c>
      <c r="BO100" s="155" t="str">
        <f t="shared" si="103"/>
        <v>0,</v>
      </c>
      <c r="BP100" s="155" t="str">
        <f t="shared" si="104"/>
        <v>0,</v>
      </c>
      <c r="BQ100" s="155" t="str">
        <f t="shared" si="105"/>
        <v>0,</v>
      </c>
      <c r="BR100" s="155" t="str">
        <f t="shared" si="106"/>
        <v>0,</v>
      </c>
      <c r="BS100" s="155" t="str">
        <f t="shared" si="107"/>
        <v>0,</v>
      </c>
      <c r="BT100" s="52"/>
    </row>
    <row r="101" spans="1:72" s="6" customFormat="1" ht="12.75">
      <c r="A101" s="99" t="str">
        <f>'Дисциплины+ЗЕ'!A84</f>
        <v>3Б</v>
      </c>
      <c r="B101" s="100">
        <f>'Дисциплины+ЗЕ'!B84</f>
        <v>21</v>
      </c>
      <c r="C101" s="101">
        <f>'Дисциплины+ЗЕ'!C84</f>
        <v>0</v>
      </c>
      <c r="D101" s="137">
        <v>0</v>
      </c>
      <c r="E101" s="114">
        <f>'Дисциплины+ЗЕ'!D84</f>
        <v>0</v>
      </c>
      <c r="F101" s="569">
        <f t="shared" si="85"/>
        <v>0</v>
      </c>
      <c r="G101" s="17"/>
      <c r="H101" s="15"/>
      <c r="I101" s="15"/>
      <c r="J101" s="15"/>
      <c r="K101" s="15"/>
      <c r="L101" s="15"/>
      <c r="M101" s="15"/>
      <c r="N101" s="572">
        <f t="shared" si="101"/>
        <v>0</v>
      </c>
      <c r="O101" s="149">
        <f t="shared" si="94"/>
        <v>0</v>
      </c>
      <c r="P101" s="123">
        <f t="shared" si="95"/>
        <v>0</v>
      </c>
      <c r="Q101" s="123">
        <f t="shared" si="96"/>
        <v>0</v>
      </c>
      <c r="R101" s="123">
        <f t="shared" si="97"/>
        <v>0</v>
      </c>
      <c r="S101" s="123">
        <f t="shared" si="98"/>
        <v>0</v>
      </c>
      <c r="T101" s="123">
        <f t="shared" si="99"/>
        <v>0</v>
      </c>
      <c r="U101" s="124">
        <f t="shared" si="100"/>
        <v>0</v>
      </c>
      <c r="V101" s="412"/>
      <c r="W101" s="22"/>
      <c r="X101" s="147"/>
      <c r="Y101" s="22"/>
      <c r="Z101" s="22"/>
      <c r="AA101" s="22">
        <f t="shared" si="86"/>
      </c>
      <c r="AB101" s="27"/>
      <c r="AC101" s="412"/>
      <c r="AD101" s="22"/>
      <c r="AE101" s="22"/>
      <c r="AF101" s="22"/>
      <c r="AG101" s="128">
        <f t="shared" si="87"/>
        <v>0</v>
      </c>
      <c r="AH101" s="412"/>
      <c r="AI101" s="22"/>
      <c r="AJ101" s="22"/>
      <c r="AK101" s="22"/>
      <c r="AL101" s="128">
        <f t="shared" si="88"/>
        <v>0</v>
      </c>
      <c r="AM101" s="412"/>
      <c r="AN101" s="22"/>
      <c r="AO101" s="22"/>
      <c r="AP101" s="22"/>
      <c r="AQ101" s="128">
        <f t="shared" si="89"/>
        <v>0</v>
      </c>
      <c r="AR101" s="412"/>
      <c r="AS101" s="22"/>
      <c r="AT101" s="22"/>
      <c r="AU101" s="22"/>
      <c r="AV101" s="128">
        <f t="shared" si="90"/>
        <v>0</v>
      </c>
      <c r="AW101" s="412"/>
      <c r="AX101" s="22"/>
      <c r="AY101" s="22"/>
      <c r="AZ101" s="22"/>
      <c r="BA101" s="128">
        <f t="shared" si="91"/>
        <v>0</v>
      </c>
      <c r="BB101" s="412"/>
      <c r="BC101" s="22"/>
      <c r="BD101" s="22"/>
      <c r="BE101" s="22"/>
      <c r="BF101" s="128">
        <f t="shared" si="92"/>
        <v>0</v>
      </c>
      <c r="BG101" s="412"/>
      <c r="BH101" s="22"/>
      <c r="BI101" s="22"/>
      <c r="BJ101" s="22"/>
      <c r="BK101" s="128">
        <f t="shared" si="93"/>
        <v>0</v>
      </c>
      <c r="BL101" s="135"/>
      <c r="BM101" s="52"/>
      <c r="BN101" s="155" t="str">
        <f t="shared" si="102"/>
        <v>0,</v>
      </c>
      <c r="BO101" s="155" t="str">
        <f t="shared" si="103"/>
        <v>0,</v>
      </c>
      <c r="BP101" s="155" t="str">
        <f t="shared" si="104"/>
        <v>0,</v>
      </c>
      <c r="BQ101" s="155" t="str">
        <f t="shared" si="105"/>
        <v>0,</v>
      </c>
      <c r="BR101" s="155" t="str">
        <f t="shared" si="106"/>
        <v>0,</v>
      </c>
      <c r="BS101" s="155" t="str">
        <f t="shared" si="107"/>
        <v>0,</v>
      </c>
      <c r="BT101" s="52"/>
    </row>
    <row r="102" spans="1:72" s="6" customFormat="1" ht="12.75">
      <c r="A102" s="99" t="str">
        <f>'Дисциплины+ЗЕ'!A85</f>
        <v>3Б</v>
      </c>
      <c r="B102" s="100">
        <f>'Дисциплины+ЗЕ'!B85</f>
        <v>22</v>
      </c>
      <c r="C102" s="101">
        <f>'Дисциплины+ЗЕ'!C85</f>
        <v>0</v>
      </c>
      <c r="D102" s="137">
        <v>0</v>
      </c>
      <c r="E102" s="114">
        <f>'Дисциплины+ЗЕ'!D85</f>
        <v>0</v>
      </c>
      <c r="F102" s="569">
        <f t="shared" si="85"/>
        <v>0</v>
      </c>
      <c r="G102" s="17"/>
      <c r="H102" s="15"/>
      <c r="I102" s="15"/>
      <c r="J102" s="15"/>
      <c r="K102" s="15"/>
      <c r="L102" s="15"/>
      <c r="M102" s="15"/>
      <c r="N102" s="572">
        <f>36*E102</f>
        <v>0</v>
      </c>
      <c r="O102" s="149">
        <f t="shared" si="94"/>
        <v>0</v>
      </c>
      <c r="P102" s="123">
        <f t="shared" si="95"/>
        <v>0</v>
      </c>
      <c r="Q102" s="123">
        <f t="shared" si="96"/>
        <v>0</v>
      </c>
      <c r="R102" s="123">
        <f t="shared" si="97"/>
        <v>0</v>
      </c>
      <c r="S102" s="123">
        <f t="shared" si="98"/>
        <v>0</v>
      </c>
      <c r="T102" s="123">
        <f t="shared" si="99"/>
        <v>0</v>
      </c>
      <c r="U102" s="124">
        <f t="shared" si="100"/>
        <v>0</v>
      </c>
      <c r="V102" s="412"/>
      <c r="W102" s="22"/>
      <c r="X102" s="147"/>
      <c r="Y102" s="22"/>
      <c r="Z102" s="22"/>
      <c r="AA102" s="22">
        <f t="shared" si="86"/>
      </c>
      <c r="AB102" s="27"/>
      <c r="AC102" s="412"/>
      <c r="AD102" s="22"/>
      <c r="AE102" s="22"/>
      <c r="AF102" s="22"/>
      <c r="AG102" s="128">
        <f t="shared" si="87"/>
        <v>0</v>
      </c>
      <c r="AH102" s="412"/>
      <c r="AI102" s="22"/>
      <c r="AJ102" s="22"/>
      <c r="AK102" s="22"/>
      <c r="AL102" s="128">
        <f t="shared" si="88"/>
        <v>0</v>
      </c>
      <c r="AM102" s="412"/>
      <c r="AN102" s="22"/>
      <c r="AO102" s="22"/>
      <c r="AP102" s="22"/>
      <c r="AQ102" s="128">
        <f t="shared" si="89"/>
        <v>0</v>
      </c>
      <c r="AR102" s="412"/>
      <c r="AS102" s="22"/>
      <c r="AT102" s="22"/>
      <c r="AU102" s="22"/>
      <c r="AV102" s="128">
        <f t="shared" si="90"/>
        <v>0</v>
      </c>
      <c r="AW102" s="412"/>
      <c r="AX102" s="22"/>
      <c r="AY102" s="22"/>
      <c r="AZ102" s="22"/>
      <c r="BA102" s="128">
        <f t="shared" si="91"/>
        <v>0</v>
      </c>
      <c r="BB102" s="412"/>
      <c r="BC102" s="22"/>
      <c r="BD102" s="22"/>
      <c r="BE102" s="22"/>
      <c r="BF102" s="128">
        <f t="shared" si="92"/>
        <v>0</v>
      </c>
      <c r="BG102" s="412"/>
      <c r="BH102" s="22"/>
      <c r="BI102" s="22"/>
      <c r="BJ102" s="22"/>
      <c r="BK102" s="128">
        <f t="shared" si="93"/>
        <v>0</v>
      </c>
      <c r="BL102" s="135"/>
      <c r="BM102" s="52"/>
      <c r="BN102" s="155" t="str">
        <f t="shared" si="102"/>
        <v>0,</v>
      </c>
      <c r="BO102" s="155" t="str">
        <f t="shared" si="103"/>
        <v>0,</v>
      </c>
      <c r="BP102" s="155" t="str">
        <f t="shared" si="104"/>
        <v>0,</v>
      </c>
      <c r="BQ102" s="155" t="str">
        <f t="shared" si="105"/>
        <v>0,</v>
      </c>
      <c r="BR102" s="155" t="str">
        <f t="shared" si="106"/>
        <v>0,</v>
      </c>
      <c r="BS102" s="155" t="str">
        <f t="shared" si="107"/>
        <v>0,</v>
      </c>
      <c r="BT102" s="52"/>
    </row>
    <row r="103" spans="1:72" s="6" customFormat="1" ht="12.75">
      <c r="A103" s="99" t="str">
        <f>'Дисциплины+ЗЕ'!A86</f>
        <v>3Б</v>
      </c>
      <c r="B103" s="100">
        <f>'Дисциплины+ЗЕ'!B86</f>
        <v>23</v>
      </c>
      <c r="C103" s="101">
        <f>'Дисциплины+ЗЕ'!C86</f>
        <v>0</v>
      </c>
      <c r="D103" s="137">
        <v>0</v>
      </c>
      <c r="E103" s="114">
        <f>'Дисциплины+ЗЕ'!D86</f>
        <v>0</v>
      </c>
      <c r="F103" s="569">
        <f t="shared" si="85"/>
        <v>0</v>
      </c>
      <c r="G103" s="17"/>
      <c r="H103" s="15"/>
      <c r="I103" s="15"/>
      <c r="J103" s="15"/>
      <c r="K103" s="15"/>
      <c r="L103" s="15"/>
      <c r="M103" s="15"/>
      <c r="N103" s="572">
        <f>36*E103</f>
        <v>0</v>
      </c>
      <c r="O103" s="149">
        <f t="shared" si="94"/>
        <v>0</v>
      </c>
      <c r="P103" s="123">
        <f t="shared" si="95"/>
        <v>0</v>
      </c>
      <c r="Q103" s="123">
        <f t="shared" si="96"/>
        <v>0</v>
      </c>
      <c r="R103" s="123">
        <f t="shared" si="97"/>
        <v>0</v>
      </c>
      <c r="S103" s="123">
        <f t="shared" si="98"/>
        <v>0</v>
      </c>
      <c r="T103" s="123">
        <f t="shared" si="99"/>
        <v>0</v>
      </c>
      <c r="U103" s="124">
        <f t="shared" si="100"/>
        <v>0</v>
      </c>
      <c r="V103" s="412"/>
      <c r="W103" s="22"/>
      <c r="X103" s="147"/>
      <c r="Y103" s="22"/>
      <c r="Z103" s="22"/>
      <c r="AA103" s="22">
        <f t="shared" si="86"/>
      </c>
      <c r="AB103" s="27"/>
      <c r="AC103" s="412"/>
      <c r="AD103" s="22"/>
      <c r="AE103" s="22"/>
      <c r="AF103" s="22"/>
      <c r="AG103" s="128">
        <f t="shared" si="87"/>
        <v>0</v>
      </c>
      <c r="AH103" s="412"/>
      <c r="AI103" s="22"/>
      <c r="AJ103" s="22"/>
      <c r="AK103" s="22"/>
      <c r="AL103" s="128">
        <f t="shared" si="88"/>
        <v>0</v>
      </c>
      <c r="AM103" s="412"/>
      <c r="AN103" s="22"/>
      <c r="AO103" s="22"/>
      <c r="AP103" s="22"/>
      <c r="AQ103" s="128">
        <f t="shared" si="89"/>
        <v>0</v>
      </c>
      <c r="AR103" s="412"/>
      <c r="AS103" s="22"/>
      <c r="AT103" s="22"/>
      <c r="AU103" s="22"/>
      <c r="AV103" s="128">
        <f t="shared" si="90"/>
        <v>0</v>
      </c>
      <c r="AW103" s="412"/>
      <c r="AX103" s="22"/>
      <c r="AY103" s="22"/>
      <c r="AZ103" s="22"/>
      <c r="BA103" s="128">
        <f t="shared" si="91"/>
        <v>0</v>
      </c>
      <c r="BB103" s="412"/>
      <c r="BC103" s="22"/>
      <c r="BD103" s="22"/>
      <c r="BE103" s="22"/>
      <c r="BF103" s="128">
        <f t="shared" si="92"/>
        <v>0</v>
      </c>
      <c r="BG103" s="412"/>
      <c r="BH103" s="22"/>
      <c r="BI103" s="22"/>
      <c r="BJ103" s="22"/>
      <c r="BK103" s="128">
        <f t="shared" si="93"/>
        <v>0</v>
      </c>
      <c r="BL103" s="135"/>
      <c r="BM103" s="52"/>
      <c r="BN103" s="155" t="str">
        <f t="shared" si="102"/>
        <v>0,</v>
      </c>
      <c r="BO103" s="155" t="str">
        <f t="shared" si="103"/>
        <v>0,</v>
      </c>
      <c r="BP103" s="155" t="str">
        <f t="shared" si="104"/>
        <v>0,</v>
      </c>
      <c r="BQ103" s="155" t="str">
        <f t="shared" si="105"/>
        <v>0,</v>
      </c>
      <c r="BR103" s="155" t="str">
        <f t="shared" si="106"/>
        <v>0,</v>
      </c>
      <c r="BS103" s="155" t="str">
        <f t="shared" si="107"/>
        <v>0,</v>
      </c>
      <c r="BT103" s="52"/>
    </row>
    <row r="104" spans="1:72" s="6" customFormat="1" ht="12.75">
      <c r="A104" s="99" t="str">
        <f>'Дисциплины+ЗЕ'!A87</f>
        <v>3Б</v>
      </c>
      <c r="B104" s="100">
        <f>'Дисциплины+ЗЕ'!B87</f>
        <v>24</v>
      </c>
      <c r="C104" s="101">
        <f>'Дисциплины+ЗЕ'!C87</f>
        <v>0</v>
      </c>
      <c r="D104" s="137">
        <v>0</v>
      </c>
      <c r="E104" s="114">
        <f>'Дисциплины+ЗЕ'!D87</f>
        <v>0</v>
      </c>
      <c r="F104" s="569">
        <f t="shared" si="85"/>
        <v>0</v>
      </c>
      <c r="G104" s="17"/>
      <c r="H104" s="15"/>
      <c r="I104" s="15"/>
      <c r="J104" s="15"/>
      <c r="K104" s="15"/>
      <c r="L104" s="15"/>
      <c r="M104" s="15"/>
      <c r="N104" s="572">
        <f>36*E104</f>
        <v>0</v>
      </c>
      <c r="O104" s="149">
        <f t="shared" si="94"/>
        <v>0</v>
      </c>
      <c r="P104" s="123">
        <f t="shared" si="95"/>
        <v>0</v>
      </c>
      <c r="Q104" s="123">
        <f t="shared" si="96"/>
        <v>0</v>
      </c>
      <c r="R104" s="123">
        <f t="shared" si="97"/>
        <v>0</v>
      </c>
      <c r="S104" s="123">
        <f t="shared" si="98"/>
        <v>0</v>
      </c>
      <c r="T104" s="123">
        <f t="shared" si="99"/>
        <v>0</v>
      </c>
      <c r="U104" s="124">
        <f t="shared" si="100"/>
        <v>0</v>
      </c>
      <c r="V104" s="412"/>
      <c r="W104" s="22"/>
      <c r="X104" s="147"/>
      <c r="Y104" s="22"/>
      <c r="Z104" s="22"/>
      <c r="AA104" s="22">
        <f t="shared" si="86"/>
      </c>
      <c r="AB104" s="27"/>
      <c r="AC104" s="412"/>
      <c r="AD104" s="22"/>
      <c r="AE104" s="22"/>
      <c r="AF104" s="22"/>
      <c r="AG104" s="128">
        <f t="shared" si="87"/>
        <v>0</v>
      </c>
      <c r="AH104" s="412"/>
      <c r="AI104" s="22"/>
      <c r="AJ104" s="22"/>
      <c r="AK104" s="22"/>
      <c r="AL104" s="128">
        <f t="shared" si="88"/>
        <v>0</v>
      </c>
      <c r="AM104" s="412"/>
      <c r="AN104" s="22"/>
      <c r="AO104" s="22"/>
      <c r="AP104" s="22"/>
      <c r="AQ104" s="128">
        <f t="shared" si="89"/>
        <v>0</v>
      </c>
      <c r="AR104" s="412"/>
      <c r="AS104" s="22"/>
      <c r="AT104" s="22"/>
      <c r="AU104" s="22"/>
      <c r="AV104" s="128">
        <f t="shared" si="90"/>
        <v>0</v>
      </c>
      <c r="AW104" s="412"/>
      <c r="AX104" s="22"/>
      <c r="AY104" s="22"/>
      <c r="AZ104" s="22"/>
      <c r="BA104" s="128">
        <f t="shared" si="91"/>
        <v>0</v>
      </c>
      <c r="BB104" s="412"/>
      <c r="BC104" s="22"/>
      <c r="BD104" s="22"/>
      <c r="BE104" s="22"/>
      <c r="BF104" s="128">
        <f t="shared" si="92"/>
        <v>0</v>
      </c>
      <c r="BG104" s="412"/>
      <c r="BH104" s="22"/>
      <c r="BI104" s="22"/>
      <c r="BJ104" s="22"/>
      <c r="BK104" s="128">
        <f t="shared" si="93"/>
        <v>0</v>
      </c>
      <c r="BL104" s="135"/>
      <c r="BM104" s="52"/>
      <c r="BN104" s="155" t="str">
        <f t="shared" si="102"/>
        <v>0,</v>
      </c>
      <c r="BO104" s="155" t="str">
        <f t="shared" si="103"/>
        <v>0,</v>
      </c>
      <c r="BP104" s="155" t="str">
        <f t="shared" si="104"/>
        <v>0,</v>
      </c>
      <c r="BQ104" s="155" t="str">
        <f t="shared" si="105"/>
        <v>0,</v>
      </c>
      <c r="BR104" s="155" t="str">
        <f t="shared" si="106"/>
        <v>0,</v>
      </c>
      <c r="BS104" s="155" t="str">
        <f t="shared" si="107"/>
        <v>0,</v>
      </c>
      <c r="BT104" s="52"/>
    </row>
    <row r="105" spans="1:72" s="6" customFormat="1" ht="12.75">
      <c r="A105" s="99" t="str">
        <f>'Дисциплины+ЗЕ'!A88</f>
        <v>3Б</v>
      </c>
      <c r="B105" s="100">
        <f>'Дисциплины+ЗЕ'!B88</f>
        <v>25</v>
      </c>
      <c r="C105" s="107">
        <f>'Дисциплины+ЗЕ'!C88</f>
        <v>0</v>
      </c>
      <c r="D105" s="137">
        <v>0</v>
      </c>
      <c r="E105" s="114">
        <f>'Дисциплины+ЗЕ'!D88</f>
        <v>0</v>
      </c>
      <c r="F105" s="569">
        <f t="shared" si="85"/>
        <v>0</v>
      </c>
      <c r="G105" s="17"/>
      <c r="H105" s="15"/>
      <c r="I105" s="15"/>
      <c r="J105" s="15"/>
      <c r="K105" s="15"/>
      <c r="L105" s="15"/>
      <c r="M105" s="15"/>
      <c r="N105" s="572">
        <f t="shared" si="101"/>
        <v>0</v>
      </c>
      <c r="O105" s="149">
        <f t="shared" si="94"/>
        <v>0</v>
      </c>
      <c r="P105" s="123">
        <f t="shared" si="95"/>
        <v>0</v>
      </c>
      <c r="Q105" s="123">
        <f t="shared" si="96"/>
        <v>0</v>
      </c>
      <c r="R105" s="123">
        <f t="shared" si="97"/>
        <v>0</v>
      </c>
      <c r="S105" s="123">
        <f t="shared" si="98"/>
        <v>0</v>
      </c>
      <c r="T105" s="123">
        <f t="shared" si="99"/>
        <v>0</v>
      </c>
      <c r="U105" s="124">
        <f t="shared" si="100"/>
        <v>0</v>
      </c>
      <c r="V105" s="412"/>
      <c r="W105" s="22"/>
      <c r="X105" s="147"/>
      <c r="Y105" s="22"/>
      <c r="Z105" s="22"/>
      <c r="AA105" s="22">
        <f t="shared" si="86"/>
      </c>
      <c r="AB105" s="27"/>
      <c r="AC105" s="412"/>
      <c r="AD105" s="22"/>
      <c r="AE105" s="22"/>
      <c r="AF105" s="22"/>
      <c r="AG105" s="128">
        <f t="shared" si="87"/>
        <v>0</v>
      </c>
      <c r="AH105" s="412"/>
      <c r="AI105" s="22"/>
      <c r="AJ105" s="22"/>
      <c r="AK105" s="22"/>
      <c r="AL105" s="128">
        <f t="shared" si="88"/>
        <v>0</v>
      </c>
      <c r="AM105" s="412"/>
      <c r="AN105" s="22"/>
      <c r="AO105" s="22"/>
      <c r="AP105" s="22"/>
      <c r="AQ105" s="128">
        <f t="shared" si="89"/>
        <v>0</v>
      </c>
      <c r="AR105" s="412"/>
      <c r="AS105" s="22"/>
      <c r="AT105" s="22"/>
      <c r="AU105" s="22"/>
      <c r="AV105" s="128">
        <f t="shared" si="90"/>
        <v>0</v>
      </c>
      <c r="AW105" s="412"/>
      <c r="AX105" s="22"/>
      <c r="AY105" s="22"/>
      <c r="AZ105" s="22"/>
      <c r="BA105" s="128">
        <f t="shared" si="91"/>
        <v>0</v>
      </c>
      <c r="BB105" s="412"/>
      <c r="BC105" s="22"/>
      <c r="BD105" s="22"/>
      <c r="BE105" s="22"/>
      <c r="BF105" s="128">
        <f t="shared" si="92"/>
        <v>0</v>
      </c>
      <c r="BG105" s="412"/>
      <c r="BH105" s="22"/>
      <c r="BI105" s="22"/>
      <c r="BJ105" s="22"/>
      <c r="BK105" s="128">
        <f t="shared" si="93"/>
        <v>0</v>
      </c>
      <c r="BL105" s="135"/>
      <c r="BM105" s="52"/>
      <c r="BN105" s="155" t="str">
        <f>TEXT(V105,"0,")</f>
        <v>0,</v>
      </c>
      <c r="BO105" s="155" t="str">
        <f>TEXT(W105,"0,")</f>
        <v>0,</v>
      </c>
      <c r="BP105" s="155" t="str">
        <f>TEXT(X105,"0,")</f>
        <v>0,</v>
      </c>
      <c r="BQ105" s="155" t="str">
        <f>TEXT(Y105,"0,")</f>
        <v>0,</v>
      </c>
      <c r="BR105" s="155" t="str">
        <f>TEXT(Z105,"0,")</f>
        <v>0,</v>
      </c>
      <c r="BS105" s="155" t="str">
        <f>TEXT(AB105,"0,")</f>
        <v>0,</v>
      </c>
      <c r="BT105" s="52"/>
    </row>
    <row r="106" spans="1:71" ht="10.5" customHeight="1">
      <c r="A106" s="103" t="str">
        <f>'Дисциплины+ЗЕ'!A89</f>
        <v>3_П</v>
      </c>
      <c r="B106" s="97">
        <f>'Дисциплины+ЗЕ'!B89</f>
        <v>0</v>
      </c>
      <c r="C106" s="98" t="str">
        <f>'Дисциплины+ЗЕ'!C89</f>
        <v>Вариативная часть</v>
      </c>
      <c r="D106" s="40"/>
      <c r="E106" s="113">
        <f>'Дисциплины+ЗЕ'!D89</f>
        <v>0</v>
      </c>
      <c r="F106" s="568">
        <f aca="true" t="shared" si="109" ref="F106:M106">SUBTOTAL(9,F107:F131)</f>
        <v>0</v>
      </c>
      <c r="G106" s="120">
        <f t="shared" si="109"/>
        <v>0</v>
      </c>
      <c r="H106" s="109">
        <f t="shared" si="109"/>
        <v>0</v>
      </c>
      <c r="I106" s="109">
        <f t="shared" si="109"/>
        <v>0</v>
      </c>
      <c r="J106" s="109">
        <f t="shared" si="109"/>
        <v>0</v>
      </c>
      <c r="K106" s="109">
        <f t="shared" si="109"/>
        <v>0</v>
      </c>
      <c r="L106" s="109">
        <f t="shared" si="109"/>
        <v>0</v>
      </c>
      <c r="M106" s="109">
        <f t="shared" si="109"/>
        <v>0</v>
      </c>
      <c r="N106" s="113">
        <f>SUBTOTAL(9,N107:N131)</f>
        <v>0</v>
      </c>
      <c r="O106" s="109">
        <f aca="true" t="shared" si="110" ref="O106:U106">SUBTOTAL(9,O107:O131)</f>
        <v>0</v>
      </c>
      <c r="P106" s="121">
        <f t="shared" si="110"/>
        <v>0</v>
      </c>
      <c r="Q106" s="121">
        <f t="shared" si="110"/>
        <v>0</v>
      </c>
      <c r="R106" s="121">
        <f t="shared" si="110"/>
        <v>0</v>
      </c>
      <c r="S106" s="121">
        <f t="shared" si="110"/>
        <v>0</v>
      </c>
      <c r="T106" s="121">
        <f t="shared" si="110"/>
        <v>0</v>
      </c>
      <c r="U106" s="122">
        <f t="shared" si="110"/>
        <v>0</v>
      </c>
      <c r="V106" s="41"/>
      <c r="W106" s="43"/>
      <c r="X106" s="43"/>
      <c r="Y106" s="43"/>
      <c r="Z106" s="43"/>
      <c r="AA106" s="43"/>
      <c r="AB106" s="42"/>
      <c r="AC106" s="41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2"/>
      <c r="BM106" s="52"/>
      <c r="BN106" s="155" t="str">
        <f aca="true" t="shared" si="111" ref="BN106:BN143">TEXT(V106,"0,")</f>
        <v>0,</v>
      </c>
      <c r="BO106" s="155" t="str">
        <f aca="true" t="shared" si="112" ref="BO106:BO143">TEXT(W106,"0,")</f>
        <v>0,</v>
      </c>
      <c r="BP106" s="155" t="str">
        <f aca="true" t="shared" si="113" ref="BP106:BP143">TEXT(X106,"0,")</f>
        <v>0,</v>
      </c>
      <c r="BQ106" s="155" t="str">
        <f aca="true" t="shared" si="114" ref="BQ106:BQ143">TEXT(Y106,"0,")</f>
        <v>0,</v>
      </c>
      <c r="BR106" s="155" t="str">
        <f aca="true" t="shared" si="115" ref="BR106:BR143">TEXT(Z106,"0,")</f>
        <v>0,</v>
      </c>
      <c r="BS106" s="155" t="str">
        <f aca="true" t="shared" si="116" ref="BS106:BS143">TEXT(AB106,"0,")</f>
        <v>0,</v>
      </c>
    </row>
    <row r="107" spans="1:71" ht="12.75" customHeight="1">
      <c r="A107" s="99" t="str">
        <f>'Дисциплины+ЗЕ'!A90</f>
        <v>3В</v>
      </c>
      <c r="B107" s="100">
        <f>'Дисциплины+ЗЕ'!B90</f>
        <v>1</v>
      </c>
      <c r="C107" s="609">
        <f>'Дисциплины+ЗЕ'!C90</f>
        <v>0</v>
      </c>
      <c r="D107" s="137">
        <v>0</v>
      </c>
      <c r="E107" s="114">
        <f>'Дисциплины+ЗЕ'!D90</f>
        <v>0</v>
      </c>
      <c r="F107" s="569">
        <f aca="true" t="shared" si="117" ref="F107:F131">SUM(G107:M107)</f>
        <v>0</v>
      </c>
      <c r="G107" s="17"/>
      <c r="H107" s="15"/>
      <c r="I107" s="15"/>
      <c r="J107" s="15"/>
      <c r="K107" s="15"/>
      <c r="L107" s="15"/>
      <c r="M107" s="15"/>
      <c r="N107" s="572">
        <f aca="true" t="shared" si="118" ref="N107:N131">36*E107</f>
        <v>0</v>
      </c>
      <c r="O107" s="149">
        <f>SUM(Q107:U107)</f>
        <v>0</v>
      </c>
      <c r="P107" s="123">
        <f>SUM(Q107:T107)</f>
        <v>0</v>
      </c>
      <c r="Q107" s="123">
        <f>AC107+AH107+AM107+AR107+AW107+BB107+BG107</f>
        <v>0</v>
      </c>
      <c r="R107" s="123">
        <f>AD107+AI107+AN107+AS107+AX107+BC107+BH107</f>
        <v>0</v>
      </c>
      <c r="S107" s="123">
        <f>AE107+AJ107+AO107+AT107+AY107+BD107+BI107</f>
        <v>0</v>
      </c>
      <c r="T107" s="123">
        <f>AF107+AK107+AP107+AU107+AZ107+BE107+BJ107</f>
        <v>0</v>
      </c>
      <c r="U107" s="124">
        <f>AG107+AL107+AQ107+AV107+BA107+BF107+BK107+LEN(SUBSTITUTE(SUBSTITUTE(SUBSTITUTE(SUBSTITUTE(SUBSTITUTE(V107,"0",""),".","")," ",""),",",""),";",""))*36</f>
        <v>0</v>
      </c>
      <c r="V107" s="564"/>
      <c r="W107" s="22"/>
      <c r="X107" s="22"/>
      <c r="Y107" s="22"/>
      <c r="Z107" s="22"/>
      <c r="AA107" s="22">
        <f aca="true" t="shared" si="119" ref="AA107:AA131">IF(AND(Y107=0,Z107=0,E107&lt;&gt;0),"КРЗ","")</f>
      </c>
      <c r="AB107" s="27"/>
      <c r="AC107" s="412"/>
      <c r="AD107" s="22"/>
      <c r="AE107" s="22"/>
      <c r="AF107" s="22"/>
      <c r="AG107" s="128">
        <f aca="true" t="shared" si="120" ref="AG107:AG131">IF(SUM(AC107:AF107)&gt;0,(G107*36-(SUM(AC107:AF107)+(COUNTIF($BN107,"*1*")*36))),0)</f>
        <v>0</v>
      </c>
      <c r="AH107" s="412"/>
      <c r="AI107" s="22"/>
      <c r="AJ107" s="22"/>
      <c r="AK107" s="22"/>
      <c r="AL107" s="128">
        <f aca="true" t="shared" si="121" ref="AL107:AL131">IF(SUM(AH107:AK107)&gt;0,(H107*36-(SUM(AH107:AK107)+(COUNTIF($BN107,"*2*")*36))),0)</f>
        <v>0</v>
      </c>
      <c r="AM107" s="412"/>
      <c r="AN107" s="22"/>
      <c r="AO107" s="22"/>
      <c r="AP107" s="22"/>
      <c r="AQ107" s="128">
        <f aca="true" t="shared" si="122" ref="AQ107:AQ131">IF(SUM(AM107:AP107)&gt;0,(I107*36-(SUM(AM107:AP107)+(COUNTIF($BN107,"*3*")*36))),0)</f>
        <v>0</v>
      </c>
      <c r="AR107" s="412"/>
      <c r="AS107" s="22"/>
      <c r="AT107" s="22"/>
      <c r="AU107" s="22"/>
      <c r="AV107" s="128">
        <f aca="true" t="shared" si="123" ref="AV107:AV131">IF(SUM(AR107:AU107)&gt;0,(J107*36-(SUM(AR107:AU107)+(COUNTIF($BN107,"*4*")*36))),0)</f>
        <v>0</v>
      </c>
      <c r="AW107" s="412"/>
      <c r="AX107" s="22"/>
      <c r="AY107" s="22"/>
      <c r="AZ107" s="22"/>
      <c r="BA107" s="128">
        <f aca="true" t="shared" si="124" ref="BA107:BA131">IF(SUM(AW107:AZ107)&gt;0,(K107*36-(SUM(AW107:AZ107)+(COUNTIF($BN107,"*5*")*36))),0)</f>
        <v>0</v>
      </c>
      <c r="BB107" s="412"/>
      <c r="BC107" s="22"/>
      <c r="BD107" s="22"/>
      <c r="BE107" s="22"/>
      <c r="BF107" s="128">
        <f aca="true" t="shared" si="125" ref="BF107:BF131">IF(SUM(BB107:BE107)&gt;0,(L107*36-(SUM(BB107:BE107)+(COUNTIF($BN107,"*6*")*36))),0)</f>
        <v>0</v>
      </c>
      <c r="BG107" s="412"/>
      <c r="BH107" s="22"/>
      <c r="BI107" s="22"/>
      <c r="BJ107" s="22"/>
      <c r="BK107" s="128">
        <f aca="true" t="shared" si="126" ref="BK107:BK131">IF(SUM(BG107:BJ107)&gt;0,(M107*36-(SUM(BG107:BJ107)+(COUNTIF($BN107,"*7*")*36))),0)</f>
        <v>0</v>
      </c>
      <c r="BM107" s="52"/>
      <c r="BN107" s="155" t="str">
        <f t="shared" si="111"/>
        <v>0,</v>
      </c>
      <c r="BO107" s="155" t="str">
        <f t="shared" si="112"/>
        <v>0,</v>
      </c>
      <c r="BP107" s="155" t="str">
        <f t="shared" si="113"/>
        <v>0,</v>
      </c>
      <c r="BQ107" s="155" t="str">
        <f t="shared" si="114"/>
        <v>0,</v>
      </c>
      <c r="BR107" s="155" t="str">
        <f t="shared" si="115"/>
        <v>0,</v>
      </c>
      <c r="BS107" s="155" t="str">
        <f t="shared" si="116"/>
        <v>0,</v>
      </c>
    </row>
    <row r="108" spans="1:71" ht="12.75" customHeight="1">
      <c r="A108" s="99" t="str">
        <f>'Дисциплины+ЗЕ'!A91</f>
        <v>3В</v>
      </c>
      <c r="B108" s="100">
        <f>'Дисциплины+ЗЕ'!B91</f>
        <v>2</v>
      </c>
      <c r="C108" s="609">
        <f>'Дисциплины+ЗЕ'!C91</f>
        <v>0</v>
      </c>
      <c r="D108" s="137">
        <v>0</v>
      </c>
      <c r="E108" s="114">
        <f>'Дисциплины+ЗЕ'!D91</f>
        <v>0</v>
      </c>
      <c r="F108" s="569">
        <f t="shared" si="117"/>
        <v>0</v>
      </c>
      <c r="G108" s="17"/>
      <c r="H108" s="15"/>
      <c r="I108" s="15"/>
      <c r="J108" s="15"/>
      <c r="K108" s="15"/>
      <c r="L108" s="15"/>
      <c r="M108" s="15"/>
      <c r="N108" s="572">
        <f t="shared" si="118"/>
        <v>0</v>
      </c>
      <c r="O108" s="149">
        <f aca="true" t="shared" si="127" ref="O108:O131">SUM(Q108:U108)</f>
        <v>0</v>
      </c>
      <c r="P108" s="123">
        <f aca="true" t="shared" si="128" ref="P108:P131">SUM(Q108:T108)</f>
        <v>0</v>
      </c>
      <c r="Q108" s="123">
        <f aca="true" t="shared" si="129" ref="Q108:Q131">AC108+AH108+AM108+AR108+AW108+BB108+BG108</f>
        <v>0</v>
      </c>
      <c r="R108" s="123">
        <f aca="true" t="shared" si="130" ref="R108:R131">AD108+AI108+AN108+AS108+AX108+BC108+BH108</f>
        <v>0</v>
      </c>
      <c r="S108" s="123">
        <f aca="true" t="shared" si="131" ref="S108:S131">AE108+AJ108+AO108+AT108+AY108+BD108+BI108</f>
        <v>0</v>
      </c>
      <c r="T108" s="123">
        <f aca="true" t="shared" si="132" ref="T108:T131">AF108+AK108+AP108+AU108+AZ108+BE108+BJ108</f>
        <v>0</v>
      </c>
      <c r="U108" s="124">
        <f aca="true" t="shared" si="133" ref="U108:U131">AG108+AL108+AQ108+AV108+BA108+BF108+BK108+LEN(SUBSTITUTE(SUBSTITUTE(SUBSTITUTE(SUBSTITUTE(SUBSTITUTE(V108,"0",""),".","")," ",""),",",""),";",""))*36</f>
        <v>0</v>
      </c>
      <c r="V108" s="564"/>
      <c r="W108" s="22"/>
      <c r="X108" s="22"/>
      <c r="Y108" s="22"/>
      <c r="Z108" s="22"/>
      <c r="AA108" s="22">
        <f t="shared" si="119"/>
      </c>
      <c r="AB108" s="27"/>
      <c r="AC108" s="412"/>
      <c r="AD108" s="22"/>
      <c r="AE108" s="22"/>
      <c r="AF108" s="22"/>
      <c r="AG108" s="128">
        <f t="shared" si="120"/>
        <v>0</v>
      </c>
      <c r="AH108" s="412"/>
      <c r="AI108" s="22"/>
      <c r="AJ108" s="22"/>
      <c r="AK108" s="22"/>
      <c r="AL108" s="128">
        <f t="shared" si="121"/>
        <v>0</v>
      </c>
      <c r="AM108" s="412"/>
      <c r="AN108" s="22"/>
      <c r="AO108" s="22"/>
      <c r="AP108" s="22"/>
      <c r="AQ108" s="128">
        <f t="shared" si="122"/>
        <v>0</v>
      </c>
      <c r="AR108" s="412"/>
      <c r="AS108" s="22"/>
      <c r="AT108" s="22"/>
      <c r="AU108" s="22"/>
      <c r="AV108" s="128">
        <f t="shared" si="123"/>
        <v>0</v>
      </c>
      <c r="AW108" s="412"/>
      <c r="AX108" s="22"/>
      <c r="AY108" s="22"/>
      <c r="AZ108" s="22"/>
      <c r="BA108" s="128">
        <f t="shared" si="124"/>
        <v>0</v>
      </c>
      <c r="BB108" s="412"/>
      <c r="BC108" s="22"/>
      <c r="BD108" s="22"/>
      <c r="BE108" s="22"/>
      <c r="BF108" s="128">
        <f t="shared" si="125"/>
        <v>0</v>
      </c>
      <c r="BG108" s="412"/>
      <c r="BH108" s="22"/>
      <c r="BI108" s="22"/>
      <c r="BJ108" s="22"/>
      <c r="BK108" s="128">
        <f t="shared" si="126"/>
        <v>0</v>
      </c>
      <c r="BM108" s="52"/>
      <c r="BN108" s="155" t="str">
        <f t="shared" si="111"/>
        <v>0,</v>
      </c>
      <c r="BO108" s="155" t="str">
        <f t="shared" si="112"/>
        <v>0,</v>
      </c>
      <c r="BP108" s="155" t="str">
        <f t="shared" si="113"/>
        <v>0,</v>
      </c>
      <c r="BQ108" s="155" t="str">
        <f t="shared" si="114"/>
        <v>0,</v>
      </c>
      <c r="BR108" s="155" t="str">
        <f t="shared" si="115"/>
        <v>0,</v>
      </c>
      <c r="BS108" s="155" t="str">
        <f t="shared" si="116"/>
        <v>0,</v>
      </c>
    </row>
    <row r="109" spans="1:71" ht="12.75" customHeight="1">
      <c r="A109" s="99" t="str">
        <f>'Дисциплины+ЗЕ'!A92</f>
        <v>3В</v>
      </c>
      <c r="B109" s="100">
        <f>'Дисциплины+ЗЕ'!B92</f>
        <v>3</v>
      </c>
      <c r="C109" s="609">
        <f>'Дисциплины+ЗЕ'!C92</f>
        <v>0</v>
      </c>
      <c r="D109" s="137">
        <v>0</v>
      </c>
      <c r="E109" s="114">
        <f>'Дисциплины+ЗЕ'!D92</f>
        <v>0</v>
      </c>
      <c r="F109" s="569">
        <f t="shared" si="117"/>
        <v>0</v>
      </c>
      <c r="G109" s="17"/>
      <c r="H109" s="15"/>
      <c r="I109" s="15"/>
      <c r="J109" s="15"/>
      <c r="K109" s="15"/>
      <c r="L109" s="15"/>
      <c r="M109" s="15"/>
      <c r="N109" s="572">
        <f t="shared" si="118"/>
        <v>0</v>
      </c>
      <c r="O109" s="149">
        <f t="shared" si="127"/>
        <v>0</v>
      </c>
      <c r="P109" s="123">
        <f t="shared" si="128"/>
        <v>0</v>
      </c>
      <c r="Q109" s="123">
        <f t="shared" si="129"/>
        <v>0</v>
      </c>
      <c r="R109" s="123">
        <f t="shared" si="130"/>
        <v>0</v>
      </c>
      <c r="S109" s="123">
        <f t="shared" si="131"/>
        <v>0</v>
      </c>
      <c r="T109" s="123">
        <f t="shared" si="132"/>
        <v>0</v>
      </c>
      <c r="U109" s="124">
        <f t="shared" si="133"/>
        <v>0</v>
      </c>
      <c r="V109" s="147"/>
      <c r="W109" s="22"/>
      <c r="X109" s="22"/>
      <c r="Y109" s="22"/>
      <c r="Z109" s="22"/>
      <c r="AA109" s="22">
        <f t="shared" si="119"/>
      </c>
      <c r="AB109" s="27"/>
      <c r="AC109" s="412"/>
      <c r="AD109" s="22"/>
      <c r="AE109" s="22"/>
      <c r="AF109" s="22"/>
      <c r="AG109" s="128">
        <f t="shared" si="120"/>
        <v>0</v>
      </c>
      <c r="AH109" s="412"/>
      <c r="AI109" s="22"/>
      <c r="AJ109" s="22"/>
      <c r="AK109" s="22"/>
      <c r="AL109" s="128">
        <f t="shared" si="121"/>
        <v>0</v>
      </c>
      <c r="AM109" s="412"/>
      <c r="AN109" s="22"/>
      <c r="AO109" s="22"/>
      <c r="AP109" s="22"/>
      <c r="AQ109" s="128">
        <f t="shared" si="122"/>
        <v>0</v>
      </c>
      <c r="AR109" s="412"/>
      <c r="AS109" s="22"/>
      <c r="AT109" s="22"/>
      <c r="AU109" s="22"/>
      <c r="AV109" s="128">
        <f t="shared" si="123"/>
        <v>0</v>
      </c>
      <c r="AW109" s="412"/>
      <c r="AX109" s="22"/>
      <c r="AY109" s="22"/>
      <c r="AZ109" s="22"/>
      <c r="BA109" s="128">
        <f t="shared" si="124"/>
        <v>0</v>
      </c>
      <c r="BB109" s="412"/>
      <c r="BC109" s="22"/>
      <c r="BD109" s="22"/>
      <c r="BE109" s="22"/>
      <c r="BF109" s="128">
        <f t="shared" si="125"/>
        <v>0</v>
      </c>
      <c r="BG109" s="412"/>
      <c r="BH109" s="22"/>
      <c r="BI109" s="22"/>
      <c r="BJ109" s="22"/>
      <c r="BK109" s="128">
        <f t="shared" si="126"/>
        <v>0</v>
      </c>
      <c r="BM109" s="52"/>
      <c r="BN109" s="155" t="str">
        <f t="shared" si="111"/>
        <v>0,</v>
      </c>
      <c r="BO109" s="155" t="str">
        <f t="shared" si="112"/>
        <v>0,</v>
      </c>
      <c r="BP109" s="155" t="str">
        <f t="shared" si="113"/>
        <v>0,</v>
      </c>
      <c r="BQ109" s="155" t="str">
        <f t="shared" si="114"/>
        <v>0,</v>
      </c>
      <c r="BR109" s="155" t="str">
        <f t="shared" si="115"/>
        <v>0,</v>
      </c>
      <c r="BS109" s="155" t="str">
        <f t="shared" si="116"/>
        <v>0,</v>
      </c>
    </row>
    <row r="110" spans="1:71" ht="12.75" customHeight="1">
      <c r="A110" s="99" t="str">
        <f>'Дисциплины+ЗЕ'!A93</f>
        <v>3В</v>
      </c>
      <c r="B110" s="100">
        <f>'Дисциплины+ЗЕ'!B93</f>
        <v>4</v>
      </c>
      <c r="C110" s="609">
        <f>'Дисциплины+ЗЕ'!C93</f>
        <v>0</v>
      </c>
      <c r="D110" s="137">
        <v>0</v>
      </c>
      <c r="E110" s="114">
        <f>'Дисциплины+ЗЕ'!D93</f>
        <v>0</v>
      </c>
      <c r="F110" s="569">
        <f t="shared" si="117"/>
        <v>0</v>
      </c>
      <c r="G110" s="17"/>
      <c r="H110" s="15"/>
      <c r="I110" s="15"/>
      <c r="J110" s="15"/>
      <c r="K110" s="15"/>
      <c r="L110" s="15"/>
      <c r="M110" s="15"/>
      <c r="N110" s="572">
        <f t="shared" si="118"/>
        <v>0</v>
      </c>
      <c r="O110" s="149">
        <f t="shared" si="127"/>
        <v>0</v>
      </c>
      <c r="P110" s="123">
        <f t="shared" si="128"/>
        <v>0</v>
      </c>
      <c r="Q110" s="123">
        <f t="shared" si="129"/>
        <v>0</v>
      </c>
      <c r="R110" s="123">
        <f t="shared" si="130"/>
        <v>0</v>
      </c>
      <c r="S110" s="123">
        <f t="shared" si="131"/>
        <v>0</v>
      </c>
      <c r="T110" s="123">
        <f t="shared" si="132"/>
        <v>0</v>
      </c>
      <c r="U110" s="124">
        <f t="shared" si="133"/>
        <v>0</v>
      </c>
      <c r="V110" s="147"/>
      <c r="W110" s="22"/>
      <c r="X110" s="22"/>
      <c r="Y110" s="22"/>
      <c r="Z110" s="22"/>
      <c r="AA110" s="22">
        <f t="shared" si="119"/>
      </c>
      <c r="AB110" s="27"/>
      <c r="AC110" s="412"/>
      <c r="AD110" s="22"/>
      <c r="AE110" s="22"/>
      <c r="AF110" s="22"/>
      <c r="AG110" s="128">
        <f t="shared" si="120"/>
        <v>0</v>
      </c>
      <c r="AH110" s="412"/>
      <c r="AI110" s="22"/>
      <c r="AJ110" s="22"/>
      <c r="AK110" s="22"/>
      <c r="AL110" s="128">
        <f t="shared" si="121"/>
        <v>0</v>
      </c>
      <c r="AM110" s="412"/>
      <c r="AN110" s="22"/>
      <c r="AO110" s="22"/>
      <c r="AP110" s="22"/>
      <c r="AQ110" s="128">
        <f t="shared" si="122"/>
        <v>0</v>
      </c>
      <c r="AR110" s="412"/>
      <c r="AS110" s="22"/>
      <c r="AT110" s="22"/>
      <c r="AU110" s="22"/>
      <c r="AV110" s="128">
        <f t="shared" si="123"/>
        <v>0</v>
      </c>
      <c r="AW110" s="412"/>
      <c r="AX110" s="22"/>
      <c r="AY110" s="22"/>
      <c r="AZ110" s="22"/>
      <c r="BA110" s="128">
        <f t="shared" si="124"/>
        <v>0</v>
      </c>
      <c r="BB110" s="412"/>
      <c r="BC110" s="22"/>
      <c r="BD110" s="22"/>
      <c r="BE110" s="22"/>
      <c r="BF110" s="128">
        <f t="shared" si="125"/>
        <v>0</v>
      </c>
      <c r="BG110" s="412"/>
      <c r="BH110" s="22"/>
      <c r="BI110" s="22"/>
      <c r="BJ110" s="22"/>
      <c r="BK110" s="128">
        <f t="shared" si="126"/>
        <v>0</v>
      </c>
      <c r="BM110" s="52"/>
      <c r="BN110" s="155" t="str">
        <f t="shared" si="111"/>
        <v>0,</v>
      </c>
      <c r="BO110" s="155" t="str">
        <f t="shared" si="112"/>
        <v>0,</v>
      </c>
      <c r="BP110" s="155" t="str">
        <f t="shared" si="113"/>
        <v>0,</v>
      </c>
      <c r="BQ110" s="155" t="str">
        <f t="shared" si="114"/>
        <v>0,</v>
      </c>
      <c r="BR110" s="155" t="str">
        <f t="shared" si="115"/>
        <v>0,</v>
      </c>
      <c r="BS110" s="155" t="str">
        <f t="shared" si="116"/>
        <v>0,</v>
      </c>
    </row>
    <row r="111" spans="1:71" ht="22.5" customHeight="1">
      <c r="A111" s="99" t="str">
        <f>'Дисциплины+ЗЕ'!A94</f>
        <v>3В</v>
      </c>
      <c r="B111" s="100">
        <f>'Дисциплины+ЗЕ'!B94</f>
        <v>5</v>
      </c>
      <c r="C111" s="609">
        <f>'Дисциплины+ЗЕ'!C94</f>
        <v>0</v>
      </c>
      <c r="D111" s="137">
        <v>0</v>
      </c>
      <c r="E111" s="114">
        <f>'Дисциплины+ЗЕ'!D94</f>
        <v>0</v>
      </c>
      <c r="F111" s="569">
        <f t="shared" si="117"/>
        <v>0</v>
      </c>
      <c r="G111" s="17"/>
      <c r="H111" s="15"/>
      <c r="I111" s="15"/>
      <c r="J111" s="15"/>
      <c r="K111" s="15"/>
      <c r="L111" s="15"/>
      <c r="M111" s="15"/>
      <c r="N111" s="572">
        <f t="shared" si="118"/>
        <v>0</v>
      </c>
      <c r="O111" s="149">
        <f t="shared" si="127"/>
        <v>0</v>
      </c>
      <c r="P111" s="123">
        <f t="shared" si="128"/>
        <v>0</v>
      </c>
      <c r="Q111" s="123">
        <f t="shared" si="129"/>
        <v>0</v>
      </c>
      <c r="R111" s="123">
        <f t="shared" si="130"/>
        <v>0</v>
      </c>
      <c r="S111" s="123">
        <f t="shared" si="131"/>
        <v>0</v>
      </c>
      <c r="T111" s="123">
        <f t="shared" si="132"/>
        <v>0</v>
      </c>
      <c r="U111" s="124">
        <f t="shared" si="133"/>
        <v>0</v>
      </c>
      <c r="V111" s="147"/>
      <c r="W111" s="22"/>
      <c r="X111" s="22"/>
      <c r="Y111" s="22"/>
      <c r="Z111" s="22"/>
      <c r="AA111" s="22">
        <f t="shared" si="119"/>
      </c>
      <c r="AB111" s="27"/>
      <c r="AC111" s="412"/>
      <c r="AD111" s="22"/>
      <c r="AE111" s="22"/>
      <c r="AF111" s="22"/>
      <c r="AG111" s="128">
        <f t="shared" si="120"/>
        <v>0</v>
      </c>
      <c r="AH111" s="412"/>
      <c r="AI111" s="22"/>
      <c r="AJ111" s="22"/>
      <c r="AK111" s="22"/>
      <c r="AL111" s="128">
        <f t="shared" si="121"/>
        <v>0</v>
      </c>
      <c r="AM111" s="412"/>
      <c r="AN111" s="22"/>
      <c r="AO111" s="22"/>
      <c r="AP111" s="22"/>
      <c r="AQ111" s="128">
        <f t="shared" si="122"/>
        <v>0</v>
      </c>
      <c r="AR111" s="412"/>
      <c r="AS111" s="22"/>
      <c r="AT111" s="22"/>
      <c r="AU111" s="22"/>
      <c r="AV111" s="128">
        <f t="shared" si="123"/>
        <v>0</v>
      </c>
      <c r="AW111" s="412"/>
      <c r="AX111" s="22"/>
      <c r="AY111" s="22"/>
      <c r="AZ111" s="22"/>
      <c r="BA111" s="128">
        <f t="shared" si="124"/>
        <v>0</v>
      </c>
      <c r="BB111" s="412"/>
      <c r="BC111" s="22"/>
      <c r="BD111" s="22"/>
      <c r="BE111" s="22"/>
      <c r="BF111" s="128">
        <f t="shared" si="125"/>
        <v>0</v>
      </c>
      <c r="BG111" s="412"/>
      <c r="BH111" s="22"/>
      <c r="BI111" s="22"/>
      <c r="BJ111" s="22"/>
      <c r="BK111" s="128">
        <f t="shared" si="126"/>
        <v>0</v>
      </c>
      <c r="BM111" s="52"/>
      <c r="BN111" s="155" t="str">
        <f t="shared" si="111"/>
        <v>0,</v>
      </c>
      <c r="BO111" s="155" t="str">
        <f t="shared" si="112"/>
        <v>0,</v>
      </c>
      <c r="BP111" s="155" t="str">
        <f t="shared" si="113"/>
        <v>0,</v>
      </c>
      <c r="BQ111" s="155" t="str">
        <f t="shared" si="114"/>
        <v>0,</v>
      </c>
      <c r="BR111" s="155" t="str">
        <f t="shared" si="115"/>
        <v>0,</v>
      </c>
      <c r="BS111" s="155" t="str">
        <f t="shared" si="116"/>
        <v>0,</v>
      </c>
    </row>
    <row r="112" spans="1:71" ht="12.75" customHeight="1">
      <c r="A112" s="99" t="str">
        <f>'Дисциплины+ЗЕ'!A95</f>
        <v>3В</v>
      </c>
      <c r="B112" s="100">
        <f>'Дисциплины+ЗЕ'!B95</f>
        <v>6</v>
      </c>
      <c r="C112" s="609">
        <f>'Дисциплины+ЗЕ'!C95</f>
        <v>0</v>
      </c>
      <c r="D112" s="137">
        <v>0</v>
      </c>
      <c r="E112" s="114">
        <f>'Дисциплины+ЗЕ'!D95</f>
        <v>0</v>
      </c>
      <c r="F112" s="569">
        <f t="shared" si="117"/>
        <v>0</v>
      </c>
      <c r="G112" s="17"/>
      <c r="H112" s="15"/>
      <c r="I112" s="15"/>
      <c r="J112" s="15"/>
      <c r="K112" s="15"/>
      <c r="L112" s="15"/>
      <c r="M112" s="15"/>
      <c r="N112" s="572">
        <f>36*E112</f>
        <v>0</v>
      </c>
      <c r="O112" s="149">
        <f t="shared" si="127"/>
        <v>0</v>
      </c>
      <c r="P112" s="123">
        <f t="shared" si="128"/>
        <v>0</v>
      </c>
      <c r="Q112" s="123">
        <f t="shared" si="129"/>
        <v>0</v>
      </c>
      <c r="R112" s="123">
        <f t="shared" si="130"/>
        <v>0</v>
      </c>
      <c r="S112" s="123">
        <f t="shared" si="131"/>
        <v>0</v>
      </c>
      <c r="T112" s="123">
        <f t="shared" si="132"/>
        <v>0</v>
      </c>
      <c r="U112" s="124">
        <f t="shared" si="133"/>
        <v>0</v>
      </c>
      <c r="V112" s="147"/>
      <c r="W112" s="22"/>
      <c r="X112" s="22"/>
      <c r="Y112" s="22"/>
      <c r="Z112" s="22"/>
      <c r="AA112" s="22">
        <f t="shared" si="119"/>
      </c>
      <c r="AB112" s="27"/>
      <c r="AC112" s="412"/>
      <c r="AD112" s="22"/>
      <c r="AE112" s="22"/>
      <c r="AF112" s="22"/>
      <c r="AG112" s="128">
        <f t="shared" si="120"/>
        <v>0</v>
      </c>
      <c r="AH112" s="412"/>
      <c r="AI112" s="22"/>
      <c r="AJ112" s="22"/>
      <c r="AK112" s="22"/>
      <c r="AL112" s="128">
        <f t="shared" si="121"/>
        <v>0</v>
      </c>
      <c r="AM112" s="412"/>
      <c r="AN112" s="22"/>
      <c r="AO112" s="22"/>
      <c r="AP112" s="22"/>
      <c r="AQ112" s="128">
        <f t="shared" si="122"/>
        <v>0</v>
      </c>
      <c r="AR112" s="412"/>
      <c r="AS112" s="22"/>
      <c r="AT112" s="22"/>
      <c r="AU112" s="22"/>
      <c r="AV112" s="128">
        <f t="shared" si="123"/>
        <v>0</v>
      </c>
      <c r="AW112" s="412"/>
      <c r="AX112" s="22"/>
      <c r="AY112" s="22"/>
      <c r="AZ112" s="22"/>
      <c r="BA112" s="128">
        <f t="shared" si="124"/>
        <v>0</v>
      </c>
      <c r="BB112" s="412"/>
      <c r="BC112" s="22"/>
      <c r="BD112" s="22"/>
      <c r="BE112" s="22"/>
      <c r="BF112" s="128">
        <f t="shared" si="125"/>
        <v>0</v>
      </c>
      <c r="BG112" s="412"/>
      <c r="BH112" s="22"/>
      <c r="BI112" s="22"/>
      <c r="BJ112" s="22"/>
      <c r="BK112" s="128">
        <f t="shared" si="126"/>
        <v>0</v>
      </c>
      <c r="BM112" s="52"/>
      <c r="BN112" s="155" t="str">
        <f t="shared" si="111"/>
        <v>0,</v>
      </c>
      <c r="BO112" s="155" t="str">
        <f t="shared" si="112"/>
        <v>0,</v>
      </c>
      <c r="BP112" s="155" t="str">
        <f t="shared" si="113"/>
        <v>0,</v>
      </c>
      <c r="BQ112" s="155" t="str">
        <f t="shared" si="114"/>
        <v>0,</v>
      </c>
      <c r="BR112" s="155" t="str">
        <f t="shared" si="115"/>
        <v>0,</v>
      </c>
      <c r="BS112" s="155" t="str">
        <f t="shared" si="116"/>
        <v>0,</v>
      </c>
    </row>
    <row r="113" spans="1:72" s="6" customFormat="1" ht="32.25" customHeight="1">
      <c r="A113" s="99" t="str">
        <f>'Дисциплины+ЗЕ'!A96</f>
        <v>3В</v>
      </c>
      <c r="B113" s="100">
        <f>'Дисциплины+ЗЕ'!B96</f>
        <v>7</v>
      </c>
      <c r="C113" s="609">
        <f>'Дисциплины+ЗЕ'!C96</f>
        <v>0</v>
      </c>
      <c r="D113" s="137">
        <v>0</v>
      </c>
      <c r="E113" s="114">
        <f>'Дисциплины+ЗЕ'!D96</f>
        <v>0</v>
      </c>
      <c r="F113" s="569">
        <f t="shared" si="117"/>
        <v>0</v>
      </c>
      <c r="G113" s="17"/>
      <c r="H113" s="15"/>
      <c r="I113" s="15"/>
      <c r="J113" s="15"/>
      <c r="K113" s="15"/>
      <c r="L113" s="15"/>
      <c r="M113" s="15"/>
      <c r="N113" s="572">
        <f t="shared" si="118"/>
        <v>0</v>
      </c>
      <c r="O113" s="149">
        <f t="shared" si="127"/>
        <v>0</v>
      </c>
      <c r="P113" s="123">
        <f t="shared" si="128"/>
        <v>0</v>
      </c>
      <c r="Q113" s="123">
        <f t="shared" si="129"/>
        <v>0</v>
      </c>
      <c r="R113" s="123">
        <f t="shared" si="130"/>
        <v>0</v>
      </c>
      <c r="S113" s="123">
        <f t="shared" si="131"/>
        <v>0</v>
      </c>
      <c r="T113" s="123">
        <f t="shared" si="132"/>
        <v>0</v>
      </c>
      <c r="U113" s="124">
        <f t="shared" si="133"/>
        <v>0</v>
      </c>
      <c r="V113" s="147"/>
      <c r="W113" s="22"/>
      <c r="X113" s="22"/>
      <c r="Y113" s="22"/>
      <c r="Z113" s="22"/>
      <c r="AA113" s="22">
        <f t="shared" si="119"/>
      </c>
      <c r="AB113" s="27"/>
      <c r="AC113" s="412"/>
      <c r="AD113" s="22"/>
      <c r="AE113" s="22"/>
      <c r="AF113" s="22"/>
      <c r="AG113" s="128">
        <f t="shared" si="120"/>
        <v>0</v>
      </c>
      <c r="AH113" s="412"/>
      <c r="AI113" s="22"/>
      <c r="AJ113" s="22"/>
      <c r="AK113" s="22"/>
      <c r="AL113" s="128">
        <f t="shared" si="121"/>
        <v>0</v>
      </c>
      <c r="AM113" s="412"/>
      <c r="AN113" s="22"/>
      <c r="AO113" s="22"/>
      <c r="AP113" s="22"/>
      <c r="AQ113" s="128">
        <f t="shared" si="122"/>
        <v>0</v>
      </c>
      <c r="AR113" s="412"/>
      <c r="AS113" s="22"/>
      <c r="AT113" s="22"/>
      <c r="AU113" s="22"/>
      <c r="AV113" s="128">
        <f t="shared" si="123"/>
        <v>0</v>
      </c>
      <c r="AW113" s="412"/>
      <c r="AX113" s="22"/>
      <c r="AY113" s="22"/>
      <c r="AZ113" s="22"/>
      <c r="BA113" s="128">
        <f t="shared" si="124"/>
        <v>0</v>
      </c>
      <c r="BB113" s="412"/>
      <c r="BC113" s="22"/>
      <c r="BD113" s="22"/>
      <c r="BE113" s="22"/>
      <c r="BF113" s="128">
        <f t="shared" si="125"/>
        <v>0</v>
      </c>
      <c r="BG113" s="412"/>
      <c r="BH113" s="22"/>
      <c r="BI113" s="22"/>
      <c r="BJ113" s="22"/>
      <c r="BK113" s="128">
        <f t="shared" si="126"/>
        <v>0</v>
      </c>
      <c r="BL113" s="135"/>
      <c r="BM113" s="52"/>
      <c r="BN113" s="155" t="str">
        <f t="shared" si="111"/>
        <v>0,</v>
      </c>
      <c r="BO113" s="155" t="str">
        <f t="shared" si="112"/>
        <v>0,</v>
      </c>
      <c r="BP113" s="155" t="str">
        <f t="shared" si="113"/>
        <v>0,</v>
      </c>
      <c r="BQ113" s="155" t="str">
        <f t="shared" si="114"/>
        <v>0,</v>
      </c>
      <c r="BR113" s="155" t="str">
        <f t="shared" si="115"/>
        <v>0,</v>
      </c>
      <c r="BS113" s="155" t="str">
        <f t="shared" si="116"/>
        <v>0,</v>
      </c>
      <c r="BT113" s="52"/>
    </row>
    <row r="114" spans="1:72" s="6" customFormat="1" ht="12.75" customHeight="1">
      <c r="A114" s="99" t="str">
        <f>'Дисциплины+ЗЕ'!A97</f>
        <v>3В</v>
      </c>
      <c r="B114" s="100">
        <f>'Дисциплины+ЗЕ'!B97</f>
        <v>8</v>
      </c>
      <c r="C114" s="609">
        <f>'Дисциплины+ЗЕ'!C97</f>
        <v>0</v>
      </c>
      <c r="D114" s="137">
        <v>0</v>
      </c>
      <c r="E114" s="114">
        <f>'Дисциплины+ЗЕ'!D97</f>
        <v>0</v>
      </c>
      <c r="F114" s="569">
        <f t="shared" si="117"/>
        <v>0</v>
      </c>
      <c r="G114" s="17"/>
      <c r="H114" s="15"/>
      <c r="I114" s="15"/>
      <c r="J114" s="15"/>
      <c r="K114" s="15"/>
      <c r="L114" s="15"/>
      <c r="M114" s="15"/>
      <c r="N114" s="572">
        <f>36*E114</f>
        <v>0</v>
      </c>
      <c r="O114" s="149">
        <f t="shared" si="127"/>
        <v>0</v>
      </c>
      <c r="P114" s="123">
        <f t="shared" si="128"/>
        <v>0</v>
      </c>
      <c r="Q114" s="123">
        <f t="shared" si="129"/>
        <v>0</v>
      </c>
      <c r="R114" s="123">
        <f t="shared" si="130"/>
        <v>0</v>
      </c>
      <c r="S114" s="123">
        <f t="shared" si="131"/>
        <v>0</v>
      </c>
      <c r="T114" s="123">
        <f t="shared" si="132"/>
        <v>0</v>
      </c>
      <c r="U114" s="124">
        <f t="shared" si="133"/>
        <v>0</v>
      </c>
      <c r="V114" s="147"/>
      <c r="W114" s="22"/>
      <c r="X114" s="22"/>
      <c r="Y114" s="22"/>
      <c r="Z114" s="22"/>
      <c r="AA114" s="22">
        <f t="shared" si="119"/>
      </c>
      <c r="AB114" s="27"/>
      <c r="AC114" s="412"/>
      <c r="AD114" s="22"/>
      <c r="AE114" s="22"/>
      <c r="AF114" s="22"/>
      <c r="AG114" s="128">
        <f t="shared" si="120"/>
        <v>0</v>
      </c>
      <c r="AH114" s="412"/>
      <c r="AI114" s="22"/>
      <c r="AJ114" s="22"/>
      <c r="AK114" s="22"/>
      <c r="AL114" s="128">
        <f t="shared" si="121"/>
        <v>0</v>
      </c>
      <c r="AM114" s="412"/>
      <c r="AN114" s="22"/>
      <c r="AO114" s="22"/>
      <c r="AP114" s="22"/>
      <c r="AQ114" s="128">
        <f t="shared" si="122"/>
        <v>0</v>
      </c>
      <c r="AR114" s="412"/>
      <c r="AS114" s="22"/>
      <c r="AT114" s="22"/>
      <c r="AU114" s="22"/>
      <c r="AV114" s="128">
        <f t="shared" si="123"/>
        <v>0</v>
      </c>
      <c r="AW114" s="412"/>
      <c r="AX114" s="22"/>
      <c r="AY114" s="22"/>
      <c r="AZ114" s="22"/>
      <c r="BA114" s="128">
        <f t="shared" si="124"/>
        <v>0</v>
      </c>
      <c r="BB114" s="412"/>
      <c r="BC114" s="22"/>
      <c r="BD114" s="22"/>
      <c r="BE114" s="22"/>
      <c r="BF114" s="128">
        <f t="shared" si="125"/>
        <v>0</v>
      </c>
      <c r="BG114" s="412"/>
      <c r="BH114" s="22"/>
      <c r="BI114" s="22"/>
      <c r="BJ114" s="22"/>
      <c r="BK114" s="128">
        <f t="shared" si="126"/>
        <v>0</v>
      </c>
      <c r="BL114" s="135"/>
      <c r="BM114" s="52"/>
      <c r="BN114" s="155" t="str">
        <f t="shared" si="111"/>
        <v>0,</v>
      </c>
      <c r="BO114" s="155" t="str">
        <f t="shared" si="112"/>
        <v>0,</v>
      </c>
      <c r="BP114" s="155" t="str">
        <f t="shared" si="113"/>
        <v>0,</v>
      </c>
      <c r="BQ114" s="155" t="str">
        <f t="shared" si="114"/>
        <v>0,</v>
      </c>
      <c r="BR114" s="155" t="str">
        <f t="shared" si="115"/>
        <v>0,</v>
      </c>
      <c r="BS114" s="155" t="str">
        <f t="shared" si="116"/>
        <v>0,</v>
      </c>
      <c r="BT114" s="52"/>
    </row>
    <row r="115" spans="1:72" s="6" customFormat="1" ht="12.75" customHeight="1">
      <c r="A115" s="99" t="str">
        <f>'Дисциплины+ЗЕ'!A98</f>
        <v>3В</v>
      </c>
      <c r="B115" s="100">
        <f>'Дисциплины+ЗЕ'!B98</f>
        <v>9</v>
      </c>
      <c r="C115" s="609">
        <f>'Дисциплины+ЗЕ'!C98</f>
        <v>0</v>
      </c>
      <c r="D115" s="137">
        <v>0</v>
      </c>
      <c r="E115" s="114">
        <f>'Дисциплины+ЗЕ'!D98</f>
        <v>0</v>
      </c>
      <c r="F115" s="569">
        <f t="shared" si="117"/>
        <v>0</v>
      </c>
      <c r="G115" s="17"/>
      <c r="H115" s="15"/>
      <c r="I115" s="15"/>
      <c r="J115" s="15"/>
      <c r="K115" s="15"/>
      <c r="L115" s="15"/>
      <c r="M115" s="15"/>
      <c r="N115" s="572">
        <f t="shared" si="118"/>
        <v>0</v>
      </c>
      <c r="O115" s="149">
        <f t="shared" si="127"/>
        <v>0</v>
      </c>
      <c r="P115" s="123">
        <f t="shared" si="128"/>
        <v>0</v>
      </c>
      <c r="Q115" s="123">
        <f t="shared" si="129"/>
        <v>0</v>
      </c>
      <c r="R115" s="123">
        <f t="shared" si="130"/>
        <v>0</v>
      </c>
      <c r="S115" s="123">
        <f t="shared" si="131"/>
        <v>0</v>
      </c>
      <c r="T115" s="123">
        <f t="shared" si="132"/>
        <v>0</v>
      </c>
      <c r="U115" s="124">
        <f t="shared" si="133"/>
        <v>0</v>
      </c>
      <c r="V115" s="147"/>
      <c r="W115" s="22"/>
      <c r="X115" s="22"/>
      <c r="Y115" s="22"/>
      <c r="Z115" s="22"/>
      <c r="AA115" s="22">
        <f t="shared" si="119"/>
      </c>
      <c r="AB115" s="27"/>
      <c r="AC115" s="412"/>
      <c r="AD115" s="22"/>
      <c r="AE115" s="22"/>
      <c r="AF115" s="22"/>
      <c r="AG115" s="128">
        <f t="shared" si="120"/>
        <v>0</v>
      </c>
      <c r="AH115" s="412"/>
      <c r="AI115" s="22"/>
      <c r="AJ115" s="22"/>
      <c r="AK115" s="22"/>
      <c r="AL115" s="128">
        <f t="shared" si="121"/>
        <v>0</v>
      </c>
      <c r="AM115" s="412"/>
      <c r="AN115" s="22"/>
      <c r="AO115" s="22"/>
      <c r="AP115" s="22"/>
      <c r="AQ115" s="128">
        <f t="shared" si="122"/>
        <v>0</v>
      </c>
      <c r="AR115" s="412"/>
      <c r="AS115" s="22"/>
      <c r="AT115" s="22"/>
      <c r="AU115" s="22"/>
      <c r="AV115" s="128">
        <f t="shared" si="123"/>
        <v>0</v>
      </c>
      <c r="AW115" s="412"/>
      <c r="AX115" s="22"/>
      <c r="AY115" s="22"/>
      <c r="AZ115" s="22"/>
      <c r="BA115" s="128">
        <f t="shared" si="124"/>
        <v>0</v>
      </c>
      <c r="BB115" s="412"/>
      <c r="BC115" s="22"/>
      <c r="BD115" s="22"/>
      <c r="BE115" s="22"/>
      <c r="BF115" s="128">
        <f t="shared" si="125"/>
        <v>0</v>
      </c>
      <c r="BG115" s="412"/>
      <c r="BH115" s="22"/>
      <c r="BI115" s="22"/>
      <c r="BJ115" s="22"/>
      <c r="BK115" s="128">
        <f t="shared" si="126"/>
        <v>0</v>
      </c>
      <c r="BL115" s="135"/>
      <c r="BM115" s="52"/>
      <c r="BN115" s="155" t="str">
        <f t="shared" si="111"/>
        <v>0,</v>
      </c>
      <c r="BO115" s="155" t="str">
        <f t="shared" si="112"/>
        <v>0,</v>
      </c>
      <c r="BP115" s="155" t="str">
        <f t="shared" si="113"/>
        <v>0,</v>
      </c>
      <c r="BQ115" s="155" t="str">
        <f t="shared" si="114"/>
        <v>0,</v>
      </c>
      <c r="BR115" s="155" t="str">
        <f t="shared" si="115"/>
        <v>0,</v>
      </c>
      <c r="BS115" s="155" t="str">
        <f t="shared" si="116"/>
        <v>0,</v>
      </c>
      <c r="BT115" s="52"/>
    </row>
    <row r="116" spans="1:72" s="7" customFormat="1" ht="12.75">
      <c r="A116" s="99" t="str">
        <f>'Дисциплины+ЗЕ'!A99</f>
        <v>3В</v>
      </c>
      <c r="B116" s="100">
        <f>'Дисциплины+ЗЕ'!B99</f>
        <v>10</v>
      </c>
      <c r="C116" s="609">
        <f>'Дисциплины+ЗЕ'!C99</f>
        <v>0</v>
      </c>
      <c r="D116" s="137">
        <v>0</v>
      </c>
      <c r="E116" s="114">
        <f>'Дисциплины+ЗЕ'!D99</f>
        <v>0</v>
      </c>
      <c r="F116" s="569">
        <f t="shared" si="117"/>
        <v>0</v>
      </c>
      <c r="G116" s="17"/>
      <c r="H116" s="15"/>
      <c r="I116" s="15"/>
      <c r="J116" s="15"/>
      <c r="K116" s="15"/>
      <c r="L116" s="15"/>
      <c r="M116" s="15"/>
      <c r="N116" s="572">
        <f t="shared" si="118"/>
        <v>0</v>
      </c>
      <c r="O116" s="149">
        <f t="shared" si="127"/>
        <v>0</v>
      </c>
      <c r="P116" s="123">
        <f t="shared" si="128"/>
        <v>0</v>
      </c>
      <c r="Q116" s="123">
        <f t="shared" si="129"/>
        <v>0</v>
      </c>
      <c r="R116" s="123">
        <f t="shared" si="130"/>
        <v>0</v>
      </c>
      <c r="S116" s="123">
        <f t="shared" si="131"/>
        <v>0</v>
      </c>
      <c r="T116" s="123">
        <f t="shared" si="132"/>
        <v>0</v>
      </c>
      <c r="U116" s="124">
        <f t="shared" si="133"/>
        <v>0</v>
      </c>
      <c r="V116" s="412"/>
      <c r="W116" s="22"/>
      <c r="X116" s="147"/>
      <c r="Y116" s="22"/>
      <c r="Z116" s="22"/>
      <c r="AA116" s="22">
        <f t="shared" si="119"/>
      </c>
      <c r="AB116" s="27"/>
      <c r="AC116" s="412"/>
      <c r="AD116" s="22"/>
      <c r="AE116" s="22"/>
      <c r="AF116" s="22"/>
      <c r="AG116" s="128">
        <f t="shared" si="120"/>
        <v>0</v>
      </c>
      <c r="AH116" s="412"/>
      <c r="AI116" s="22"/>
      <c r="AJ116" s="22"/>
      <c r="AK116" s="22"/>
      <c r="AL116" s="128">
        <f t="shared" si="121"/>
        <v>0</v>
      </c>
      <c r="AM116" s="412"/>
      <c r="AN116" s="22"/>
      <c r="AO116" s="22"/>
      <c r="AP116" s="22"/>
      <c r="AQ116" s="128">
        <f t="shared" si="122"/>
        <v>0</v>
      </c>
      <c r="AR116" s="412"/>
      <c r="AS116" s="22"/>
      <c r="AT116" s="22"/>
      <c r="AU116" s="22"/>
      <c r="AV116" s="128">
        <f t="shared" si="123"/>
        <v>0</v>
      </c>
      <c r="AW116" s="412"/>
      <c r="AX116" s="22"/>
      <c r="AY116" s="22"/>
      <c r="AZ116" s="22"/>
      <c r="BA116" s="128">
        <f t="shared" si="124"/>
        <v>0</v>
      </c>
      <c r="BB116" s="412"/>
      <c r="BC116" s="22"/>
      <c r="BD116" s="22"/>
      <c r="BE116" s="22"/>
      <c r="BF116" s="128">
        <f t="shared" si="125"/>
        <v>0</v>
      </c>
      <c r="BG116" s="412"/>
      <c r="BH116" s="22"/>
      <c r="BI116" s="22"/>
      <c r="BJ116" s="22"/>
      <c r="BK116" s="128">
        <f t="shared" si="126"/>
        <v>0</v>
      </c>
      <c r="BL116" s="135"/>
      <c r="BM116" s="52"/>
      <c r="BN116" s="155" t="str">
        <f t="shared" si="111"/>
        <v>0,</v>
      </c>
      <c r="BO116" s="155" t="str">
        <f t="shared" si="112"/>
        <v>0,</v>
      </c>
      <c r="BP116" s="155" t="str">
        <f t="shared" si="113"/>
        <v>0,</v>
      </c>
      <c r="BQ116" s="155" t="str">
        <f t="shared" si="114"/>
        <v>0,</v>
      </c>
      <c r="BR116" s="155" t="str">
        <f t="shared" si="115"/>
        <v>0,</v>
      </c>
      <c r="BS116" s="155" t="str">
        <f t="shared" si="116"/>
        <v>0,</v>
      </c>
      <c r="BT116" s="37"/>
    </row>
    <row r="117" spans="1:72" s="7" customFormat="1" ht="12.75">
      <c r="A117" s="99" t="str">
        <f>'Дисциплины+ЗЕ'!A100</f>
        <v>3В</v>
      </c>
      <c r="B117" s="100">
        <f>'Дисциплины+ЗЕ'!B100</f>
        <v>11</v>
      </c>
      <c r="C117" s="609">
        <f>'Дисциплины+ЗЕ'!C100</f>
        <v>0</v>
      </c>
      <c r="D117" s="137">
        <v>0</v>
      </c>
      <c r="E117" s="114">
        <f>'Дисциплины+ЗЕ'!D100</f>
        <v>0</v>
      </c>
      <c r="F117" s="569">
        <f t="shared" si="117"/>
        <v>0</v>
      </c>
      <c r="G117" s="17"/>
      <c r="H117" s="15"/>
      <c r="I117" s="15"/>
      <c r="J117" s="15"/>
      <c r="K117" s="15"/>
      <c r="L117" s="15"/>
      <c r="M117" s="15"/>
      <c r="N117" s="572">
        <f>36*E117</f>
        <v>0</v>
      </c>
      <c r="O117" s="149">
        <f t="shared" si="127"/>
        <v>0</v>
      </c>
      <c r="P117" s="123">
        <f t="shared" si="128"/>
        <v>0</v>
      </c>
      <c r="Q117" s="123">
        <f t="shared" si="129"/>
        <v>0</v>
      </c>
      <c r="R117" s="123">
        <f t="shared" si="130"/>
        <v>0</v>
      </c>
      <c r="S117" s="123">
        <f t="shared" si="131"/>
        <v>0</v>
      </c>
      <c r="T117" s="123">
        <f t="shared" si="132"/>
        <v>0</v>
      </c>
      <c r="U117" s="124">
        <f t="shared" si="133"/>
        <v>0</v>
      </c>
      <c r="V117" s="412"/>
      <c r="W117" s="22"/>
      <c r="X117" s="147"/>
      <c r="Y117" s="22"/>
      <c r="Z117" s="22"/>
      <c r="AA117" s="22">
        <f t="shared" si="119"/>
      </c>
      <c r="AB117" s="27"/>
      <c r="AC117" s="412"/>
      <c r="AD117" s="22"/>
      <c r="AE117" s="22"/>
      <c r="AF117" s="22"/>
      <c r="AG117" s="128">
        <f t="shared" si="120"/>
        <v>0</v>
      </c>
      <c r="AH117" s="412"/>
      <c r="AI117" s="22"/>
      <c r="AJ117" s="22"/>
      <c r="AK117" s="22"/>
      <c r="AL117" s="128">
        <f t="shared" si="121"/>
        <v>0</v>
      </c>
      <c r="AM117" s="412"/>
      <c r="AN117" s="22"/>
      <c r="AO117" s="22"/>
      <c r="AP117" s="22"/>
      <c r="AQ117" s="128">
        <f t="shared" si="122"/>
        <v>0</v>
      </c>
      <c r="AR117" s="412"/>
      <c r="AS117" s="22"/>
      <c r="AT117" s="22"/>
      <c r="AU117" s="22"/>
      <c r="AV117" s="128">
        <f t="shared" si="123"/>
        <v>0</v>
      </c>
      <c r="AW117" s="412"/>
      <c r="AX117" s="22"/>
      <c r="AY117" s="22"/>
      <c r="AZ117" s="22"/>
      <c r="BA117" s="128">
        <f t="shared" si="124"/>
        <v>0</v>
      </c>
      <c r="BB117" s="412"/>
      <c r="BC117" s="22"/>
      <c r="BD117" s="22"/>
      <c r="BE117" s="22"/>
      <c r="BF117" s="128">
        <f t="shared" si="125"/>
        <v>0</v>
      </c>
      <c r="BG117" s="412"/>
      <c r="BH117" s="22"/>
      <c r="BI117" s="22"/>
      <c r="BJ117" s="22"/>
      <c r="BK117" s="128">
        <f t="shared" si="126"/>
        <v>0</v>
      </c>
      <c r="BL117" s="135"/>
      <c r="BM117" s="52"/>
      <c r="BN117" s="155" t="str">
        <f t="shared" si="111"/>
        <v>0,</v>
      </c>
      <c r="BO117" s="155" t="str">
        <f t="shared" si="112"/>
        <v>0,</v>
      </c>
      <c r="BP117" s="155" t="str">
        <f t="shared" si="113"/>
        <v>0,</v>
      </c>
      <c r="BQ117" s="155" t="str">
        <f t="shared" si="114"/>
        <v>0,</v>
      </c>
      <c r="BR117" s="155" t="str">
        <f t="shared" si="115"/>
        <v>0,</v>
      </c>
      <c r="BS117" s="155" t="str">
        <f t="shared" si="116"/>
        <v>0,</v>
      </c>
      <c r="BT117" s="37"/>
    </row>
    <row r="118" spans="1:72" s="7" customFormat="1" ht="12.75">
      <c r="A118" s="99" t="str">
        <f>'Дисциплины+ЗЕ'!A101</f>
        <v>3В</v>
      </c>
      <c r="B118" s="100">
        <f>'Дисциплины+ЗЕ'!B101</f>
        <v>12</v>
      </c>
      <c r="C118" s="609">
        <f>'Дисциплины+ЗЕ'!C101</f>
        <v>0</v>
      </c>
      <c r="D118" s="137">
        <v>0</v>
      </c>
      <c r="E118" s="114">
        <f>'Дисциплины+ЗЕ'!D101</f>
        <v>0</v>
      </c>
      <c r="F118" s="569">
        <f t="shared" si="117"/>
        <v>0</v>
      </c>
      <c r="G118" s="17"/>
      <c r="H118" s="15"/>
      <c r="I118" s="15"/>
      <c r="J118" s="15"/>
      <c r="K118" s="15"/>
      <c r="L118" s="15"/>
      <c r="M118" s="15"/>
      <c r="N118" s="572">
        <f t="shared" si="118"/>
        <v>0</v>
      </c>
      <c r="O118" s="149">
        <f t="shared" si="127"/>
        <v>0</v>
      </c>
      <c r="P118" s="123">
        <f t="shared" si="128"/>
        <v>0</v>
      </c>
      <c r="Q118" s="123">
        <f t="shared" si="129"/>
        <v>0</v>
      </c>
      <c r="R118" s="123">
        <f t="shared" si="130"/>
        <v>0</v>
      </c>
      <c r="S118" s="123">
        <f t="shared" si="131"/>
        <v>0</v>
      </c>
      <c r="T118" s="123">
        <f t="shared" si="132"/>
        <v>0</v>
      </c>
      <c r="U118" s="124">
        <f t="shared" si="133"/>
        <v>0</v>
      </c>
      <c r="V118" s="412"/>
      <c r="W118" s="22"/>
      <c r="X118" s="147"/>
      <c r="Y118" s="22"/>
      <c r="Z118" s="22"/>
      <c r="AA118" s="22">
        <f t="shared" si="119"/>
      </c>
      <c r="AB118" s="27"/>
      <c r="AC118" s="412"/>
      <c r="AD118" s="22"/>
      <c r="AE118" s="22"/>
      <c r="AF118" s="22"/>
      <c r="AG118" s="128">
        <f t="shared" si="120"/>
        <v>0</v>
      </c>
      <c r="AH118" s="412"/>
      <c r="AI118" s="22"/>
      <c r="AJ118" s="22"/>
      <c r="AK118" s="22"/>
      <c r="AL118" s="128">
        <f t="shared" si="121"/>
        <v>0</v>
      </c>
      <c r="AM118" s="412"/>
      <c r="AN118" s="22"/>
      <c r="AO118" s="22"/>
      <c r="AP118" s="22"/>
      <c r="AQ118" s="128">
        <f t="shared" si="122"/>
        <v>0</v>
      </c>
      <c r="AR118" s="412"/>
      <c r="AS118" s="22"/>
      <c r="AT118" s="22"/>
      <c r="AU118" s="22"/>
      <c r="AV118" s="128">
        <f t="shared" si="123"/>
        <v>0</v>
      </c>
      <c r="AW118" s="412"/>
      <c r="AX118" s="22"/>
      <c r="AY118" s="22"/>
      <c r="AZ118" s="22"/>
      <c r="BA118" s="128">
        <f t="shared" si="124"/>
        <v>0</v>
      </c>
      <c r="BB118" s="412"/>
      <c r="BC118" s="22"/>
      <c r="BD118" s="22"/>
      <c r="BE118" s="22"/>
      <c r="BF118" s="128">
        <f t="shared" si="125"/>
        <v>0</v>
      </c>
      <c r="BG118" s="412"/>
      <c r="BH118" s="22"/>
      <c r="BI118" s="22"/>
      <c r="BJ118" s="22"/>
      <c r="BK118" s="128">
        <f t="shared" si="126"/>
        <v>0</v>
      </c>
      <c r="BL118" s="135"/>
      <c r="BM118" s="52"/>
      <c r="BN118" s="155" t="str">
        <f t="shared" si="111"/>
        <v>0,</v>
      </c>
      <c r="BO118" s="155" t="str">
        <f t="shared" si="112"/>
        <v>0,</v>
      </c>
      <c r="BP118" s="155" t="str">
        <f t="shared" si="113"/>
        <v>0,</v>
      </c>
      <c r="BQ118" s="155" t="str">
        <f t="shared" si="114"/>
        <v>0,</v>
      </c>
      <c r="BR118" s="155" t="str">
        <f t="shared" si="115"/>
        <v>0,</v>
      </c>
      <c r="BS118" s="155" t="str">
        <f t="shared" si="116"/>
        <v>0,</v>
      </c>
      <c r="BT118" s="37"/>
    </row>
    <row r="119" spans="1:72" s="7" customFormat="1" ht="12.75">
      <c r="A119" s="99" t="str">
        <f>'Дисциплины+ЗЕ'!A97</f>
        <v>3В</v>
      </c>
      <c r="B119" s="100">
        <f>'Дисциплины+ЗЕ'!B102</f>
        <v>13</v>
      </c>
      <c r="C119" s="609">
        <f>'Дисциплины+ЗЕ'!C102</f>
        <v>0</v>
      </c>
      <c r="D119" s="137">
        <v>0</v>
      </c>
      <c r="E119" s="114">
        <f>'Дисциплины+ЗЕ'!D102</f>
        <v>0</v>
      </c>
      <c r="F119" s="569">
        <f t="shared" si="117"/>
        <v>0</v>
      </c>
      <c r="G119" s="17"/>
      <c r="H119" s="15"/>
      <c r="I119" s="15"/>
      <c r="J119" s="15"/>
      <c r="K119" s="15"/>
      <c r="L119" s="15"/>
      <c r="M119" s="15"/>
      <c r="N119" s="572">
        <f aca="true" t="shared" si="134" ref="N119:N124">36*E119</f>
        <v>0</v>
      </c>
      <c r="O119" s="149">
        <f t="shared" si="127"/>
        <v>0</v>
      </c>
      <c r="P119" s="123">
        <f t="shared" si="128"/>
        <v>0</v>
      </c>
      <c r="Q119" s="123">
        <f t="shared" si="129"/>
        <v>0</v>
      </c>
      <c r="R119" s="123">
        <f t="shared" si="130"/>
        <v>0</v>
      </c>
      <c r="S119" s="123">
        <f t="shared" si="131"/>
        <v>0</v>
      </c>
      <c r="T119" s="123">
        <f t="shared" si="132"/>
        <v>0</v>
      </c>
      <c r="U119" s="124">
        <f t="shared" si="133"/>
        <v>0</v>
      </c>
      <c r="V119" s="412"/>
      <c r="W119" s="22"/>
      <c r="X119" s="147"/>
      <c r="Y119" s="22"/>
      <c r="Z119" s="22"/>
      <c r="AA119" s="22">
        <f t="shared" si="119"/>
      </c>
      <c r="AB119" s="27"/>
      <c r="AC119" s="412"/>
      <c r="AD119" s="22"/>
      <c r="AE119" s="22"/>
      <c r="AF119" s="22"/>
      <c r="AG119" s="128">
        <f t="shared" si="120"/>
        <v>0</v>
      </c>
      <c r="AH119" s="412"/>
      <c r="AI119" s="22"/>
      <c r="AJ119" s="22"/>
      <c r="AK119" s="22"/>
      <c r="AL119" s="128">
        <f t="shared" si="121"/>
        <v>0</v>
      </c>
      <c r="AM119" s="412"/>
      <c r="AN119" s="22"/>
      <c r="AO119" s="22"/>
      <c r="AP119" s="22"/>
      <c r="AQ119" s="128">
        <f t="shared" si="122"/>
        <v>0</v>
      </c>
      <c r="AR119" s="412"/>
      <c r="AS119" s="22"/>
      <c r="AT119" s="22"/>
      <c r="AU119" s="22"/>
      <c r="AV119" s="128">
        <f t="shared" si="123"/>
        <v>0</v>
      </c>
      <c r="AW119" s="412"/>
      <c r="AX119" s="22"/>
      <c r="AY119" s="22"/>
      <c r="AZ119" s="22"/>
      <c r="BA119" s="128">
        <f t="shared" si="124"/>
        <v>0</v>
      </c>
      <c r="BB119" s="412"/>
      <c r="BC119" s="22"/>
      <c r="BD119" s="22"/>
      <c r="BE119" s="22"/>
      <c r="BF119" s="128">
        <f t="shared" si="125"/>
        <v>0</v>
      </c>
      <c r="BG119" s="412"/>
      <c r="BH119" s="22"/>
      <c r="BI119" s="22"/>
      <c r="BJ119" s="22"/>
      <c r="BK119" s="128">
        <f t="shared" si="126"/>
        <v>0</v>
      </c>
      <c r="BL119" s="135"/>
      <c r="BM119" s="52"/>
      <c r="BN119" s="155" t="str">
        <f t="shared" si="111"/>
        <v>0,</v>
      </c>
      <c r="BO119" s="155" t="str">
        <f t="shared" si="112"/>
        <v>0,</v>
      </c>
      <c r="BP119" s="155" t="str">
        <f t="shared" si="113"/>
        <v>0,</v>
      </c>
      <c r="BQ119" s="155" t="str">
        <f t="shared" si="114"/>
        <v>0,</v>
      </c>
      <c r="BR119" s="155" t="str">
        <f t="shared" si="115"/>
        <v>0,</v>
      </c>
      <c r="BS119" s="155" t="str">
        <f t="shared" si="116"/>
        <v>0,</v>
      </c>
      <c r="BT119" s="37"/>
    </row>
    <row r="120" spans="1:72" s="7" customFormat="1" ht="12.75">
      <c r="A120" s="99" t="str">
        <f>'Дисциплины+ЗЕ'!A98</f>
        <v>3В</v>
      </c>
      <c r="B120" s="100">
        <f>'Дисциплины+ЗЕ'!B103</f>
        <v>14</v>
      </c>
      <c r="C120" s="609">
        <f>'Дисциплины+ЗЕ'!C103</f>
        <v>0</v>
      </c>
      <c r="D120" s="137">
        <v>0</v>
      </c>
      <c r="E120" s="114">
        <f>'Дисциплины+ЗЕ'!D103</f>
        <v>0</v>
      </c>
      <c r="F120" s="569">
        <f t="shared" si="117"/>
        <v>0</v>
      </c>
      <c r="G120" s="17"/>
      <c r="H120" s="15"/>
      <c r="I120" s="15"/>
      <c r="J120" s="15"/>
      <c r="K120" s="15"/>
      <c r="L120" s="15"/>
      <c r="M120" s="15"/>
      <c r="N120" s="572">
        <f t="shared" si="134"/>
        <v>0</v>
      </c>
      <c r="O120" s="149">
        <f t="shared" si="127"/>
        <v>0</v>
      </c>
      <c r="P120" s="123">
        <f t="shared" si="128"/>
        <v>0</v>
      </c>
      <c r="Q120" s="123">
        <f t="shared" si="129"/>
        <v>0</v>
      </c>
      <c r="R120" s="123">
        <f t="shared" si="130"/>
        <v>0</v>
      </c>
      <c r="S120" s="123">
        <f t="shared" si="131"/>
        <v>0</v>
      </c>
      <c r="T120" s="123">
        <f t="shared" si="132"/>
        <v>0</v>
      </c>
      <c r="U120" s="124">
        <f t="shared" si="133"/>
        <v>0</v>
      </c>
      <c r="V120" s="412"/>
      <c r="W120" s="22"/>
      <c r="X120" s="147"/>
      <c r="Y120" s="22"/>
      <c r="Z120" s="22"/>
      <c r="AA120" s="22">
        <f t="shared" si="119"/>
      </c>
      <c r="AB120" s="27"/>
      <c r="AC120" s="412"/>
      <c r="AD120" s="22"/>
      <c r="AE120" s="22"/>
      <c r="AF120" s="22"/>
      <c r="AG120" s="128">
        <f t="shared" si="120"/>
        <v>0</v>
      </c>
      <c r="AH120" s="412"/>
      <c r="AI120" s="22"/>
      <c r="AJ120" s="22"/>
      <c r="AK120" s="22"/>
      <c r="AL120" s="128">
        <f t="shared" si="121"/>
        <v>0</v>
      </c>
      <c r="AM120" s="412"/>
      <c r="AN120" s="22"/>
      <c r="AO120" s="22"/>
      <c r="AP120" s="22"/>
      <c r="AQ120" s="128">
        <f t="shared" si="122"/>
        <v>0</v>
      </c>
      <c r="AR120" s="412"/>
      <c r="AS120" s="22"/>
      <c r="AT120" s="22"/>
      <c r="AU120" s="22"/>
      <c r="AV120" s="128">
        <f t="shared" si="123"/>
        <v>0</v>
      </c>
      <c r="AW120" s="412"/>
      <c r="AX120" s="22"/>
      <c r="AY120" s="22"/>
      <c r="AZ120" s="22"/>
      <c r="BA120" s="128">
        <f t="shared" si="124"/>
        <v>0</v>
      </c>
      <c r="BB120" s="412"/>
      <c r="BC120" s="22"/>
      <c r="BD120" s="22"/>
      <c r="BE120" s="22"/>
      <c r="BF120" s="128">
        <f t="shared" si="125"/>
        <v>0</v>
      </c>
      <c r="BG120" s="412"/>
      <c r="BH120" s="22"/>
      <c r="BI120" s="22"/>
      <c r="BJ120" s="22"/>
      <c r="BK120" s="128">
        <f t="shared" si="126"/>
        <v>0</v>
      </c>
      <c r="BL120" s="135"/>
      <c r="BM120" s="52"/>
      <c r="BN120" s="155" t="str">
        <f t="shared" si="111"/>
        <v>0,</v>
      </c>
      <c r="BO120" s="155" t="str">
        <f t="shared" si="112"/>
        <v>0,</v>
      </c>
      <c r="BP120" s="155" t="str">
        <f t="shared" si="113"/>
        <v>0,</v>
      </c>
      <c r="BQ120" s="155" t="str">
        <f t="shared" si="114"/>
        <v>0,</v>
      </c>
      <c r="BR120" s="155" t="str">
        <f t="shared" si="115"/>
        <v>0,</v>
      </c>
      <c r="BS120" s="155" t="str">
        <f t="shared" si="116"/>
        <v>0,</v>
      </c>
      <c r="BT120" s="37"/>
    </row>
    <row r="121" spans="1:72" s="7" customFormat="1" ht="12.75">
      <c r="A121" s="99" t="str">
        <f>'Дисциплины+ЗЕ'!A104</f>
        <v>3В</v>
      </c>
      <c r="B121" s="100">
        <f>'Дисциплины+ЗЕ'!B104</f>
        <v>15</v>
      </c>
      <c r="C121" s="609">
        <f>'Дисциплины+ЗЕ'!C104</f>
        <v>0</v>
      </c>
      <c r="D121" s="137">
        <v>0</v>
      </c>
      <c r="E121" s="114">
        <f>'Дисциплины+ЗЕ'!D104</f>
        <v>0</v>
      </c>
      <c r="F121" s="569">
        <f t="shared" si="117"/>
        <v>0</v>
      </c>
      <c r="G121" s="17"/>
      <c r="H121" s="15"/>
      <c r="I121" s="15"/>
      <c r="J121" s="15"/>
      <c r="K121" s="15"/>
      <c r="L121" s="15"/>
      <c r="M121" s="15"/>
      <c r="N121" s="572">
        <f t="shared" si="134"/>
        <v>0</v>
      </c>
      <c r="O121" s="149">
        <f t="shared" si="127"/>
        <v>0</v>
      </c>
      <c r="P121" s="123">
        <f t="shared" si="128"/>
        <v>0</v>
      </c>
      <c r="Q121" s="123">
        <f t="shared" si="129"/>
        <v>0</v>
      </c>
      <c r="R121" s="123">
        <f t="shared" si="130"/>
        <v>0</v>
      </c>
      <c r="S121" s="123">
        <f t="shared" si="131"/>
        <v>0</v>
      </c>
      <c r="T121" s="123">
        <f t="shared" si="132"/>
        <v>0</v>
      </c>
      <c r="U121" s="124">
        <f t="shared" si="133"/>
        <v>0</v>
      </c>
      <c r="V121" s="412"/>
      <c r="W121" s="22"/>
      <c r="X121" s="147"/>
      <c r="Y121" s="22"/>
      <c r="Z121" s="22"/>
      <c r="AA121" s="22">
        <f t="shared" si="119"/>
      </c>
      <c r="AB121" s="27"/>
      <c r="AC121" s="412"/>
      <c r="AD121" s="22"/>
      <c r="AE121" s="22"/>
      <c r="AF121" s="22"/>
      <c r="AG121" s="128">
        <f t="shared" si="120"/>
        <v>0</v>
      </c>
      <c r="AH121" s="412"/>
      <c r="AI121" s="22"/>
      <c r="AJ121" s="22"/>
      <c r="AK121" s="22"/>
      <c r="AL121" s="128">
        <f t="shared" si="121"/>
        <v>0</v>
      </c>
      <c r="AM121" s="412"/>
      <c r="AN121" s="22"/>
      <c r="AO121" s="22"/>
      <c r="AP121" s="22"/>
      <c r="AQ121" s="128">
        <f t="shared" si="122"/>
        <v>0</v>
      </c>
      <c r="AR121" s="412"/>
      <c r="AS121" s="22"/>
      <c r="AT121" s="22"/>
      <c r="AU121" s="22"/>
      <c r="AV121" s="128">
        <f t="shared" si="123"/>
        <v>0</v>
      </c>
      <c r="AW121" s="412"/>
      <c r="AX121" s="22"/>
      <c r="AY121" s="22"/>
      <c r="AZ121" s="22"/>
      <c r="BA121" s="128">
        <f t="shared" si="124"/>
        <v>0</v>
      </c>
      <c r="BB121" s="412"/>
      <c r="BC121" s="22"/>
      <c r="BD121" s="22"/>
      <c r="BE121" s="22"/>
      <c r="BF121" s="128">
        <f t="shared" si="125"/>
        <v>0</v>
      </c>
      <c r="BG121" s="412"/>
      <c r="BH121" s="22"/>
      <c r="BI121" s="22"/>
      <c r="BJ121" s="22"/>
      <c r="BK121" s="128">
        <f t="shared" si="126"/>
        <v>0</v>
      </c>
      <c r="BL121" s="135"/>
      <c r="BM121" s="52"/>
      <c r="BN121" s="155" t="str">
        <f t="shared" si="111"/>
        <v>0,</v>
      </c>
      <c r="BO121" s="155" t="str">
        <f t="shared" si="112"/>
        <v>0,</v>
      </c>
      <c r="BP121" s="155" t="str">
        <f t="shared" si="113"/>
        <v>0,</v>
      </c>
      <c r="BQ121" s="155" t="str">
        <f t="shared" si="114"/>
        <v>0,</v>
      </c>
      <c r="BR121" s="155" t="str">
        <f t="shared" si="115"/>
        <v>0,</v>
      </c>
      <c r="BS121" s="155" t="str">
        <f t="shared" si="116"/>
        <v>0,</v>
      </c>
      <c r="BT121" s="37"/>
    </row>
    <row r="122" spans="1:72" s="7" customFormat="1" ht="12.75">
      <c r="A122" s="99" t="str">
        <f>'Дисциплины+ЗЕ'!A105</f>
        <v>3В</v>
      </c>
      <c r="B122" s="100">
        <f>'Дисциплины+ЗЕ'!B105</f>
        <v>16</v>
      </c>
      <c r="C122" s="609">
        <f>'Дисциплины+ЗЕ'!C105</f>
        <v>0</v>
      </c>
      <c r="D122" s="137">
        <v>0</v>
      </c>
      <c r="E122" s="114">
        <f>'Дисциплины+ЗЕ'!D105</f>
        <v>0</v>
      </c>
      <c r="F122" s="569">
        <f t="shared" si="117"/>
        <v>0</v>
      </c>
      <c r="G122" s="17"/>
      <c r="H122" s="15"/>
      <c r="I122" s="15"/>
      <c r="J122" s="15"/>
      <c r="K122" s="15"/>
      <c r="L122" s="15"/>
      <c r="M122" s="15"/>
      <c r="N122" s="572">
        <f t="shared" si="134"/>
        <v>0</v>
      </c>
      <c r="O122" s="149">
        <f t="shared" si="127"/>
        <v>0</v>
      </c>
      <c r="P122" s="123">
        <f t="shared" si="128"/>
        <v>0</v>
      </c>
      <c r="Q122" s="123">
        <f t="shared" si="129"/>
        <v>0</v>
      </c>
      <c r="R122" s="123">
        <f t="shared" si="130"/>
        <v>0</v>
      </c>
      <c r="S122" s="123">
        <f t="shared" si="131"/>
        <v>0</v>
      </c>
      <c r="T122" s="123">
        <f t="shared" si="132"/>
        <v>0</v>
      </c>
      <c r="U122" s="124">
        <f t="shared" si="133"/>
        <v>0</v>
      </c>
      <c r="V122" s="412"/>
      <c r="W122" s="22"/>
      <c r="X122" s="147"/>
      <c r="Y122" s="22"/>
      <c r="Z122" s="22"/>
      <c r="AA122" s="22">
        <f t="shared" si="119"/>
      </c>
      <c r="AB122" s="27"/>
      <c r="AC122" s="412"/>
      <c r="AD122" s="22"/>
      <c r="AE122" s="22"/>
      <c r="AF122" s="22"/>
      <c r="AG122" s="128">
        <f t="shared" si="120"/>
        <v>0</v>
      </c>
      <c r="AH122" s="412"/>
      <c r="AI122" s="22"/>
      <c r="AJ122" s="22"/>
      <c r="AK122" s="22"/>
      <c r="AL122" s="128">
        <f t="shared" si="121"/>
        <v>0</v>
      </c>
      <c r="AM122" s="412"/>
      <c r="AN122" s="22"/>
      <c r="AO122" s="22"/>
      <c r="AP122" s="22"/>
      <c r="AQ122" s="128">
        <f t="shared" si="122"/>
        <v>0</v>
      </c>
      <c r="AR122" s="412"/>
      <c r="AS122" s="22"/>
      <c r="AT122" s="22"/>
      <c r="AU122" s="22"/>
      <c r="AV122" s="128">
        <f t="shared" si="123"/>
        <v>0</v>
      </c>
      <c r="AW122" s="412"/>
      <c r="AX122" s="22"/>
      <c r="AY122" s="22"/>
      <c r="AZ122" s="22"/>
      <c r="BA122" s="128">
        <f t="shared" si="124"/>
        <v>0</v>
      </c>
      <c r="BB122" s="412"/>
      <c r="BC122" s="22"/>
      <c r="BD122" s="22"/>
      <c r="BE122" s="22"/>
      <c r="BF122" s="128">
        <f t="shared" si="125"/>
        <v>0</v>
      </c>
      <c r="BG122" s="412"/>
      <c r="BH122" s="22"/>
      <c r="BI122" s="22"/>
      <c r="BJ122" s="22"/>
      <c r="BK122" s="128">
        <f t="shared" si="126"/>
        <v>0</v>
      </c>
      <c r="BL122" s="135"/>
      <c r="BM122" s="52"/>
      <c r="BN122" s="155" t="str">
        <f t="shared" si="111"/>
        <v>0,</v>
      </c>
      <c r="BO122" s="155" t="str">
        <f t="shared" si="112"/>
        <v>0,</v>
      </c>
      <c r="BP122" s="155" t="str">
        <f t="shared" si="113"/>
        <v>0,</v>
      </c>
      <c r="BQ122" s="155" t="str">
        <f t="shared" si="114"/>
        <v>0,</v>
      </c>
      <c r="BR122" s="155" t="str">
        <f t="shared" si="115"/>
        <v>0,</v>
      </c>
      <c r="BS122" s="155" t="str">
        <f t="shared" si="116"/>
        <v>0,</v>
      </c>
      <c r="BT122" s="37"/>
    </row>
    <row r="123" spans="1:72" s="7" customFormat="1" ht="12.75">
      <c r="A123" s="99" t="str">
        <f>'Дисциплины+ЗЕ'!A106</f>
        <v>3В</v>
      </c>
      <c r="B123" s="100">
        <f>'Дисциплины+ЗЕ'!B106</f>
        <v>17</v>
      </c>
      <c r="C123" s="609">
        <f>'Дисциплины+ЗЕ'!C106</f>
        <v>0</v>
      </c>
      <c r="D123" s="137">
        <v>0</v>
      </c>
      <c r="E123" s="114">
        <f>'Дисциплины+ЗЕ'!D106</f>
        <v>0</v>
      </c>
      <c r="F123" s="569">
        <f t="shared" si="117"/>
        <v>0</v>
      </c>
      <c r="G123" s="17"/>
      <c r="H123" s="15"/>
      <c r="I123" s="15"/>
      <c r="J123" s="15"/>
      <c r="K123" s="15"/>
      <c r="L123" s="15"/>
      <c r="M123" s="15"/>
      <c r="N123" s="572">
        <f t="shared" si="134"/>
        <v>0</v>
      </c>
      <c r="O123" s="149">
        <f t="shared" si="127"/>
        <v>0</v>
      </c>
      <c r="P123" s="123">
        <f t="shared" si="128"/>
        <v>0</v>
      </c>
      <c r="Q123" s="123">
        <f t="shared" si="129"/>
        <v>0</v>
      </c>
      <c r="R123" s="123">
        <f t="shared" si="130"/>
        <v>0</v>
      </c>
      <c r="S123" s="123">
        <f t="shared" si="131"/>
        <v>0</v>
      </c>
      <c r="T123" s="123">
        <f t="shared" si="132"/>
        <v>0</v>
      </c>
      <c r="U123" s="124">
        <f t="shared" si="133"/>
        <v>0</v>
      </c>
      <c r="V123" s="412"/>
      <c r="W123" s="22"/>
      <c r="X123" s="147"/>
      <c r="Y123" s="22"/>
      <c r="Z123" s="22"/>
      <c r="AA123" s="22">
        <f t="shared" si="119"/>
      </c>
      <c r="AB123" s="27"/>
      <c r="AC123" s="412"/>
      <c r="AD123" s="22"/>
      <c r="AE123" s="22"/>
      <c r="AF123" s="22"/>
      <c r="AG123" s="128">
        <f t="shared" si="120"/>
        <v>0</v>
      </c>
      <c r="AH123" s="412"/>
      <c r="AI123" s="22"/>
      <c r="AJ123" s="22"/>
      <c r="AK123" s="22"/>
      <c r="AL123" s="128">
        <f t="shared" si="121"/>
        <v>0</v>
      </c>
      <c r="AM123" s="412"/>
      <c r="AN123" s="22"/>
      <c r="AO123" s="22"/>
      <c r="AP123" s="22"/>
      <c r="AQ123" s="128">
        <f t="shared" si="122"/>
        <v>0</v>
      </c>
      <c r="AR123" s="412"/>
      <c r="AS123" s="22"/>
      <c r="AT123" s="22"/>
      <c r="AU123" s="22"/>
      <c r="AV123" s="128">
        <f t="shared" si="123"/>
        <v>0</v>
      </c>
      <c r="AW123" s="412"/>
      <c r="AX123" s="22"/>
      <c r="AY123" s="22"/>
      <c r="AZ123" s="22"/>
      <c r="BA123" s="128">
        <f t="shared" si="124"/>
        <v>0</v>
      </c>
      <c r="BB123" s="412"/>
      <c r="BC123" s="22"/>
      <c r="BD123" s="22"/>
      <c r="BE123" s="22"/>
      <c r="BF123" s="128">
        <f t="shared" si="125"/>
        <v>0</v>
      </c>
      <c r="BG123" s="412"/>
      <c r="BH123" s="22"/>
      <c r="BI123" s="22"/>
      <c r="BJ123" s="22"/>
      <c r="BK123" s="128">
        <f t="shared" si="126"/>
        <v>0</v>
      </c>
      <c r="BL123" s="135"/>
      <c r="BM123" s="52"/>
      <c r="BN123" s="155" t="str">
        <f t="shared" si="111"/>
        <v>0,</v>
      </c>
      <c r="BO123" s="155" t="str">
        <f t="shared" si="112"/>
        <v>0,</v>
      </c>
      <c r="BP123" s="155" t="str">
        <f t="shared" si="113"/>
        <v>0,</v>
      </c>
      <c r="BQ123" s="155" t="str">
        <f t="shared" si="114"/>
        <v>0,</v>
      </c>
      <c r="BR123" s="155" t="str">
        <f t="shared" si="115"/>
        <v>0,</v>
      </c>
      <c r="BS123" s="155" t="str">
        <f t="shared" si="116"/>
        <v>0,</v>
      </c>
      <c r="BT123" s="37"/>
    </row>
    <row r="124" spans="1:72" s="7" customFormat="1" ht="12.75">
      <c r="A124" s="99" t="str">
        <f>'Дисциплины+ЗЕ'!A102</f>
        <v>3В</v>
      </c>
      <c r="B124" s="100">
        <f>'Дисциплины+ЗЕ'!B107</f>
        <v>18</v>
      </c>
      <c r="C124" s="609">
        <f>'Дисциплины+ЗЕ'!C107</f>
        <v>0</v>
      </c>
      <c r="D124" s="137">
        <v>0</v>
      </c>
      <c r="E124" s="114">
        <f>'Дисциплины+ЗЕ'!D107</f>
        <v>0</v>
      </c>
      <c r="F124" s="569">
        <f t="shared" si="117"/>
        <v>0</v>
      </c>
      <c r="G124" s="17"/>
      <c r="H124" s="15"/>
      <c r="I124" s="15"/>
      <c r="J124" s="15"/>
      <c r="K124" s="15"/>
      <c r="L124" s="15"/>
      <c r="M124" s="15"/>
      <c r="N124" s="572">
        <f t="shared" si="134"/>
        <v>0</v>
      </c>
      <c r="O124" s="149">
        <f t="shared" si="127"/>
        <v>0</v>
      </c>
      <c r="P124" s="123">
        <f t="shared" si="128"/>
        <v>0</v>
      </c>
      <c r="Q124" s="123">
        <f t="shared" si="129"/>
        <v>0</v>
      </c>
      <c r="R124" s="123">
        <f t="shared" si="130"/>
        <v>0</v>
      </c>
      <c r="S124" s="123">
        <f t="shared" si="131"/>
        <v>0</v>
      </c>
      <c r="T124" s="123">
        <f t="shared" si="132"/>
        <v>0</v>
      </c>
      <c r="U124" s="124">
        <f t="shared" si="133"/>
        <v>0</v>
      </c>
      <c r="V124" s="412"/>
      <c r="W124" s="22"/>
      <c r="X124" s="147"/>
      <c r="Y124" s="22"/>
      <c r="Z124" s="22"/>
      <c r="AA124" s="22">
        <f t="shared" si="119"/>
      </c>
      <c r="AB124" s="27"/>
      <c r="AC124" s="412"/>
      <c r="AD124" s="22"/>
      <c r="AE124" s="22"/>
      <c r="AF124" s="22"/>
      <c r="AG124" s="128">
        <f t="shared" si="120"/>
        <v>0</v>
      </c>
      <c r="AH124" s="412"/>
      <c r="AI124" s="22"/>
      <c r="AJ124" s="22"/>
      <c r="AK124" s="22"/>
      <c r="AL124" s="128">
        <f t="shared" si="121"/>
        <v>0</v>
      </c>
      <c r="AM124" s="412"/>
      <c r="AN124" s="22"/>
      <c r="AO124" s="22"/>
      <c r="AP124" s="22"/>
      <c r="AQ124" s="128">
        <f t="shared" si="122"/>
        <v>0</v>
      </c>
      <c r="AR124" s="412"/>
      <c r="AS124" s="22"/>
      <c r="AT124" s="22"/>
      <c r="AU124" s="22"/>
      <c r="AV124" s="128">
        <f t="shared" si="123"/>
        <v>0</v>
      </c>
      <c r="AW124" s="412"/>
      <c r="AX124" s="22"/>
      <c r="AY124" s="22"/>
      <c r="AZ124" s="22"/>
      <c r="BA124" s="128">
        <f t="shared" si="124"/>
        <v>0</v>
      </c>
      <c r="BB124" s="412"/>
      <c r="BC124" s="22"/>
      <c r="BD124" s="22"/>
      <c r="BE124" s="22"/>
      <c r="BF124" s="128">
        <f t="shared" si="125"/>
        <v>0</v>
      </c>
      <c r="BG124" s="412"/>
      <c r="BH124" s="22"/>
      <c r="BI124" s="22"/>
      <c r="BJ124" s="22"/>
      <c r="BK124" s="128">
        <f t="shared" si="126"/>
        <v>0</v>
      </c>
      <c r="BL124" s="135"/>
      <c r="BM124" s="52"/>
      <c r="BN124" s="155" t="str">
        <f t="shared" si="111"/>
        <v>0,</v>
      </c>
      <c r="BO124" s="155" t="str">
        <f t="shared" si="112"/>
        <v>0,</v>
      </c>
      <c r="BP124" s="155" t="str">
        <f t="shared" si="113"/>
        <v>0,</v>
      </c>
      <c r="BQ124" s="155" t="str">
        <f t="shared" si="114"/>
        <v>0,</v>
      </c>
      <c r="BR124" s="155" t="str">
        <f t="shared" si="115"/>
        <v>0,</v>
      </c>
      <c r="BS124" s="155" t="str">
        <f t="shared" si="116"/>
        <v>0,</v>
      </c>
      <c r="BT124" s="37"/>
    </row>
    <row r="125" spans="1:72" s="7" customFormat="1" ht="12.75">
      <c r="A125" s="99" t="str">
        <f>'Дисциплины+ЗЕ'!A103</f>
        <v>3В</v>
      </c>
      <c r="B125" s="100">
        <f>'Дисциплины+ЗЕ'!B108</f>
        <v>19</v>
      </c>
      <c r="C125" s="609">
        <f>'Дисциплины+ЗЕ'!C108</f>
        <v>0</v>
      </c>
      <c r="D125" s="137">
        <v>0</v>
      </c>
      <c r="E125" s="114">
        <f>'Дисциплины+ЗЕ'!D108</f>
        <v>0</v>
      </c>
      <c r="F125" s="569">
        <f t="shared" si="117"/>
        <v>0</v>
      </c>
      <c r="G125" s="17"/>
      <c r="H125" s="15"/>
      <c r="I125" s="15"/>
      <c r="J125" s="15"/>
      <c r="K125" s="15"/>
      <c r="L125" s="15"/>
      <c r="M125" s="15"/>
      <c r="N125" s="572">
        <f t="shared" si="118"/>
        <v>0</v>
      </c>
      <c r="O125" s="149">
        <f t="shared" si="127"/>
        <v>0</v>
      </c>
      <c r="P125" s="123">
        <f t="shared" si="128"/>
        <v>0</v>
      </c>
      <c r="Q125" s="123">
        <f t="shared" si="129"/>
        <v>0</v>
      </c>
      <c r="R125" s="123">
        <f t="shared" si="130"/>
        <v>0</v>
      </c>
      <c r="S125" s="123">
        <f t="shared" si="131"/>
        <v>0</v>
      </c>
      <c r="T125" s="123">
        <f t="shared" si="132"/>
        <v>0</v>
      </c>
      <c r="U125" s="124">
        <f t="shared" si="133"/>
        <v>0</v>
      </c>
      <c r="V125" s="412"/>
      <c r="W125" s="22"/>
      <c r="X125" s="147"/>
      <c r="Y125" s="22"/>
      <c r="Z125" s="22"/>
      <c r="AA125" s="22">
        <f t="shared" si="119"/>
      </c>
      <c r="AB125" s="27"/>
      <c r="AC125" s="412"/>
      <c r="AD125" s="22"/>
      <c r="AE125" s="22"/>
      <c r="AF125" s="22"/>
      <c r="AG125" s="128">
        <f t="shared" si="120"/>
        <v>0</v>
      </c>
      <c r="AH125" s="412"/>
      <c r="AI125" s="22"/>
      <c r="AJ125" s="22"/>
      <c r="AK125" s="22"/>
      <c r="AL125" s="128">
        <f t="shared" si="121"/>
        <v>0</v>
      </c>
      <c r="AM125" s="412"/>
      <c r="AN125" s="22"/>
      <c r="AO125" s="22"/>
      <c r="AP125" s="22"/>
      <c r="AQ125" s="128">
        <f t="shared" si="122"/>
        <v>0</v>
      </c>
      <c r="AR125" s="412"/>
      <c r="AS125" s="22"/>
      <c r="AT125" s="22"/>
      <c r="AU125" s="22"/>
      <c r="AV125" s="128">
        <f t="shared" si="123"/>
        <v>0</v>
      </c>
      <c r="AW125" s="412"/>
      <c r="AX125" s="22"/>
      <c r="AY125" s="22"/>
      <c r="AZ125" s="22"/>
      <c r="BA125" s="128">
        <f t="shared" si="124"/>
        <v>0</v>
      </c>
      <c r="BB125" s="412"/>
      <c r="BC125" s="22"/>
      <c r="BD125" s="22"/>
      <c r="BE125" s="22"/>
      <c r="BF125" s="128">
        <f t="shared" si="125"/>
        <v>0</v>
      </c>
      <c r="BG125" s="412"/>
      <c r="BH125" s="22"/>
      <c r="BI125" s="22"/>
      <c r="BJ125" s="22"/>
      <c r="BK125" s="128">
        <f t="shared" si="126"/>
        <v>0</v>
      </c>
      <c r="BL125" s="135"/>
      <c r="BM125" s="52"/>
      <c r="BN125" s="155" t="str">
        <f t="shared" si="111"/>
        <v>0,</v>
      </c>
      <c r="BO125" s="155" t="str">
        <f t="shared" si="112"/>
        <v>0,</v>
      </c>
      <c r="BP125" s="155" t="str">
        <f t="shared" si="113"/>
        <v>0,</v>
      </c>
      <c r="BQ125" s="155" t="str">
        <f t="shared" si="114"/>
        <v>0,</v>
      </c>
      <c r="BR125" s="155" t="str">
        <f t="shared" si="115"/>
        <v>0,</v>
      </c>
      <c r="BS125" s="155" t="str">
        <f t="shared" si="116"/>
        <v>0,</v>
      </c>
      <c r="BT125" s="37"/>
    </row>
    <row r="126" spans="1:72" s="7" customFormat="1" ht="12.75">
      <c r="A126" s="99" t="str">
        <f>'Дисциплины+ЗЕ'!A109</f>
        <v>3В</v>
      </c>
      <c r="B126" s="100">
        <f>'Дисциплины+ЗЕ'!B109</f>
        <v>20</v>
      </c>
      <c r="C126" s="609">
        <f>'Дисциплины+ЗЕ'!C109</f>
        <v>0</v>
      </c>
      <c r="D126" s="137">
        <v>0</v>
      </c>
      <c r="E126" s="114">
        <f>'Дисциплины+ЗЕ'!D109</f>
        <v>0</v>
      </c>
      <c r="F126" s="569">
        <f t="shared" si="117"/>
        <v>0</v>
      </c>
      <c r="G126" s="17"/>
      <c r="H126" s="15"/>
      <c r="I126" s="15"/>
      <c r="J126" s="15"/>
      <c r="K126" s="15"/>
      <c r="L126" s="15"/>
      <c r="M126" s="15"/>
      <c r="N126" s="572">
        <f>36*E126</f>
        <v>0</v>
      </c>
      <c r="O126" s="149">
        <f t="shared" si="127"/>
        <v>0</v>
      </c>
      <c r="P126" s="123">
        <f t="shared" si="128"/>
        <v>0</v>
      </c>
      <c r="Q126" s="123">
        <f t="shared" si="129"/>
        <v>0</v>
      </c>
      <c r="R126" s="123">
        <f t="shared" si="130"/>
        <v>0</v>
      </c>
      <c r="S126" s="123">
        <f t="shared" si="131"/>
        <v>0</v>
      </c>
      <c r="T126" s="123">
        <f t="shared" si="132"/>
        <v>0</v>
      </c>
      <c r="U126" s="124">
        <f t="shared" si="133"/>
        <v>0</v>
      </c>
      <c r="V126" s="412"/>
      <c r="W126" s="22"/>
      <c r="X126" s="147"/>
      <c r="Y126" s="22"/>
      <c r="Z126" s="22"/>
      <c r="AA126" s="22">
        <f t="shared" si="119"/>
      </c>
      <c r="AB126" s="27"/>
      <c r="AC126" s="412"/>
      <c r="AD126" s="22"/>
      <c r="AE126" s="22"/>
      <c r="AF126" s="22"/>
      <c r="AG126" s="128">
        <f t="shared" si="120"/>
        <v>0</v>
      </c>
      <c r="AH126" s="412"/>
      <c r="AI126" s="22"/>
      <c r="AJ126" s="22"/>
      <c r="AK126" s="22"/>
      <c r="AL126" s="128">
        <f t="shared" si="121"/>
        <v>0</v>
      </c>
      <c r="AM126" s="412"/>
      <c r="AN126" s="22"/>
      <c r="AO126" s="22"/>
      <c r="AP126" s="22"/>
      <c r="AQ126" s="128">
        <f t="shared" si="122"/>
        <v>0</v>
      </c>
      <c r="AR126" s="412"/>
      <c r="AS126" s="22"/>
      <c r="AT126" s="22"/>
      <c r="AU126" s="22"/>
      <c r="AV126" s="128">
        <f t="shared" si="123"/>
        <v>0</v>
      </c>
      <c r="AW126" s="412"/>
      <c r="AX126" s="22"/>
      <c r="AY126" s="22"/>
      <c r="AZ126" s="22"/>
      <c r="BA126" s="128">
        <f t="shared" si="124"/>
        <v>0</v>
      </c>
      <c r="BB126" s="412"/>
      <c r="BC126" s="22"/>
      <c r="BD126" s="22"/>
      <c r="BE126" s="22"/>
      <c r="BF126" s="128">
        <f t="shared" si="125"/>
        <v>0</v>
      </c>
      <c r="BG126" s="412"/>
      <c r="BH126" s="22"/>
      <c r="BI126" s="22"/>
      <c r="BJ126" s="22"/>
      <c r="BK126" s="128">
        <f t="shared" si="126"/>
        <v>0</v>
      </c>
      <c r="BL126" s="135"/>
      <c r="BM126" s="52"/>
      <c r="BN126" s="155" t="str">
        <f t="shared" si="111"/>
        <v>0,</v>
      </c>
      <c r="BO126" s="155" t="str">
        <f t="shared" si="112"/>
        <v>0,</v>
      </c>
      <c r="BP126" s="155" t="str">
        <f t="shared" si="113"/>
        <v>0,</v>
      </c>
      <c r="BQ126" s="155" t="str">
        <f t="shared" si="114"/>
        <v>0,</v>
      </c>
      <c r="BR126" s="155" t="str">
        <f t="shared" si="115"/>
        <v>0,</v>
      </c>
      <c r="BS126" s="155" t="str">
        <f t="shared" si="116"/>
        <v>0,</v>
      </c>
      <c r="BT126" s="37"/>
    </row>
    <row r="127" spans="1:72" s="7" customFormat="1" ht="12.75">
      <c r="A127" s="99" t="str">
        <f>'Дисциплины+ЗЕ'!A110</f>
        <v>3В</v>
      </c>
      <c r="B127" s="100">
        <f>'Дисциплины+ЗЕ'!B110</f>
        <v>21</v>
      </c>
      <c r="C127" s="609">
        <f>'Дисциплины+ЗЕ'!C110</f>
        <v>0</v>
      </c>
      <c r="D127" s="137">
        <v>0</v>
      </c>
      <c r="E127" s="114">
        <f>'Дисциплины+ЗЕ'!D110</f>
        <v>0</v>
      </c>
      <c r="F127" s="569">
        <f t="shared" si="117"/>
        <v>0</v>
      </c>
      <c r="G127" s="17"/>
      <c r="H127" s="15"/>
      <c r="I127" s="15"/>
      <c r="J127" s="15"/>
      <c r="K127" s="15"/>
      <c r="L127" s="15"/>
      <c r="M127" s="15"/>
      <c r="N127" s="572">
        <f t="shared" si="118"/>
        <v>0</v>
      </c>
      <c r="O127" s="149">
        <f t="shared" si="127"/>
        <v>0</v>
      </c>
      <c r="P127" s="123">
        <f t="shared" si="128"/>
        <v>0</v>
      </c>
      <c r="Q127" s="123">
        <f t="shared" si="129"/>
        <v>0</v>
      </c>
      <c r="R127" s="123">
        <f t="shared" si="130"/>
        <v>0</v>
      </c>
      <c r="S127" s="123">
        <f t="shared" si="131"/>
        <v>0</v>
      </c>
      <c r="T127" s="123">
        <f t="shared" si="132"/>
        <v>0</v>
      </c>
      <c r="U127" s="124">
        <f t="shared" si="133"/>
        <v>0</v>
      </c>
      <c r="V127" s="412"/>
      <c r="W127" s="22"/>
      <c r="X127" s="147"/>
      <c r="Y127" s="22"/>
      <c r="Z127" s="22"/>
      <c r="AA127" s="22">
        <f t="shared" si="119"/>
      </c>
      <c r="AB127" s="27"/>
      <c r="AC127" s="412"/>
      <c r="AD127" s="22"/>
      <c r="AE127" s="22"/>
      <c r="AF127" s="22"/>
      <c r="AG127" s="128">
        <f t="shared" si="120"/>
        <v>0</v>
      </c>
      <c r="AH127" s="412"/>
      <c r="AI127" s="22"/>
      <c r="AJ127" s="22"/>
      <c r="AK127" s="22"/>
      <c r="AL127" s="128">
        <f t="shared" si="121"/>
        <v>0</v>
      </c>
      <c r="AM127" s="412"/>
      <c r="AN127" s="22"/>
      <c r="AO127" s="22"/>
      <c r="AP127" s="22"/>
      <c r="AQ127" s="128">
        <f t="shared" si="122"/>
        <v>0</v>
      </c>
      <c r="AR127" s="412"/>
      <c r="AS127" s="22"/>
      <c r="AT127" s="22"/>
      <c r="AU127" s="22"/>
      <c r="AV127" s="128">
        <f t="shared" si="123"/>
        <v>0</v>
      </c>
      <c r="AW127" s="412"/>
      <c r="AX127" s="22"/>
      <c r="AY127" s="22"/>
      <c r="AZ127" s="22"/>
      <c r="BA127" s="128">
        <f t="shared" si="124"/>
        <v>0</v>
      </c>
      <c r="BB127" s="412"/>
      <c r="BC127" s="22"/>
      <c r="BD127" s="22"/>
      <c r="BE127" s="22"/>
      <c r="BF127" s="128">
        <f t="shared" si="125"/>
        <v>0</v>
      </c>
      <c r="BG127" s="412"/>
      <c r="BH127" s="22"/>
      <c r="BI127" s="22"/>
      <c r="BJ127" s="22"/>
      <c r="BK127" s="128">
        <f t="shared" si="126"/>
        <v>0</v>
      </c>
      <c r="BL127" s="135"/>
      <c r="BM127" s="52"/>
      <c r="BN127" s="155" t="str">
        <f t="shared" si="111"/>
        <v>0,</v>
      </c>
      <c r="BO127" s="155" t="str">
        <f t="shared" si="112"/>
        <v>0,</v>
      </c>
      <c r="BP127" s="155" t="str">
        <f t="shared" si="113"/>
        <v>0,</v>
      </c>
      <c r="BQ127" s="155" t="str">
        <f t="shared" si="114"/>
        <v>0,</v>
      </c>
      <c r="BR127" s="155" t="str">
        <f t="shared" si="115"/>
        <v>0,</v>
      </c>
      <c r="BS127" s="155" t="str">
        <f t="shared" si="116"/>
        <v>0,</v>
      </c>
      <c r="BT127" s="37"/>
    </row>
    <row r="128" spans="1:72" s="7" customFormat="1" ht="12.75">
      <c r="A128" s="99" t="str">
        <f>'Дисциплины+ЗЕ'!A111</f>
        <v>3В</v>
      </c>
      <c r="B128" s="100">
        <f>'Дисциплины+ЗЕ'!B111</f>
        <v>22</v>
      </c>
      <c r="C128" s="609">
        <f>'Дисциплины+ЗЕ'!C111</f>
        <v>0</v>
      </c>
      <c r="D128" s="137">
        <v>0</v>
      </c>
      <c r="E128" s="114">
        <f>'Дисциплины+ЗЕ'!D111</f>
        <v>0</v>
      </c>
      <c r="F128" s="569">
        <f t="shared" si="117"/>
        <v>0</v>
      </c>
      <c r="G128" s="17"/>
      <c r="H128" s="15"/>
      <c r="I128" s="15"/>
      <c r="J128" s="15"/>
      <c r="K128" s="15"/>
      <c r="L128" s="15"/>
      <c r="M128" s="15"/>
      <c r="N128" s="572">
        <f>36*E128</f>
        <v>0</v>
      </c>
      <c r="O128" s="149">
        <f t="shared" si="127"/>
        <v>0</v>
      </c>
      <c r="P128" s="123">
        <f t="shared" si="128"/>
        <v>0</v>
      </c>
      <c r="Q128" s="123">
        <f t="shared" si="129"/>
        <v>0</v>
      </c>
      <c r="R128" s="123">
        <f t="shared" si="130"/>
        <v>0</v>
      </c>
      <c r="S128" s="123">
        <f t="shared" si="131"/>
        <v>0</v>
      </c>
      <c r="T128" s="123">
        <f t="shared" si="132"/>
        <v>0</v>
      </c>
      <c r="U128" s="124">
        <f t="shared" si="133"/>
        <v>0</v>
      </c>
      <c r="V128" s="412"/>
      <c r="W128" s="22"/>
      <c r="X128" s="147"/>
      <c r="Y128" s="22"/>
      <c r="Z128" s="22"/>
      <c r="AA128" s="22">
        <f t="shared" si="119"/>
      </c>
      <c r="AB128" s="27"/>
      <c r="AC128" s="412"/>
      <c r="AD128" s="22"/>
      <c r="AE128" s="22"/>
      <c r="AF128" s="22"/>
      <c r="AG128" s="128">
        <f t="shared" si="120"/>
        <v>0</v>
      </c>
      <c r="AH128" s="412"/>
      <c r="AI128" s="22"/>
      <c r="AJ128" s="22"/>
      <c r="AK128" s="22"/>
      <c r="AL128" s="128">
        <f t="shared" si="121"/>
        <v>0</v>
      </c>
      <c r="AM128" s="412"/>
      <c r="AN128" s="22"/>
      <c r="AO128" s="22"/>
      <c r="AP128" s="22"/>
      <c r="AQ128" s="128">
        <f t="shared" si="122"/>
        <v>0</v>
      </c>
      <c r="AR128" s="412"/>
      <c r="AS128" s="22"/>
      <c r="AT128" s="22"/>
      <c r="AU128" s="22"/>
      <c r="AV128" s="128">
        <f t="shared" si="123"/>
        <v>0</v>
      </c>
      <c r="AW128" s="412"/>
      <c r="AX128" s="22"/>
      <c r="AY128" s="22"/>
      <c r="AZ128" s="22"/>
      <c r="BA128" s="128">
        <f t="shared" si="124"/>
        <v>0</v>
      </c>
      <c r="BB128" s="412"/>
      <c r="BC128" s="22"/>
      <c r="BD128" s="22"/>
      <c r="BE128" s="22"/>
      <c r="BF128" s="128">
        <f t="shared" si="125"/>
        <v>0</v>
      </c>
      <c r="BG128" s="412"/>
      <c r="BH128" s="22"/>
      <c r="BI128" s="22"/>
      <c r="BJ128" s="22"/>
      <c r="BK128" s="128">
        <f t="shared" si="126"/>
        <v>0</v>
      </c>
      <c r="BL128" s="135"/>
      <c r="BM128" s="52"/>
      <c r="BN128" s="155" t="str">
        <f t="shared" si="111"/>
        <v>0,</v>
      </c>
      <c r="BO128" s="155" t="str">
        <f t="shared" si="112"/>
        <v>0,</v>
      </c>
      <c r="BP128" s="155" t="str">
        <f t="shared" si="113"/>
        <v>0,</v>
      </c>
      <c r="BQ128" s="155" t="str">
        <f t="shared" si="114"/>
        <v>0,</v>
      </c>
      <c r="BR128" s="155" t="str">
        <f t="shared" si="115"/>
        <v>0,</v>
      </c>
      <c r="BS128" s="155" t="str">
        <f t="shared" si="116"/>
        <v>0,</v>
      </c>
      <c r="BT128" s="37"/>
    </row>
    <row r="129" spans="1:72" s="7" customFormat="1" ht="12.75">
      <c r="A129" s="99" t="str">
        <f>'Дисциплины+ЗЕ'!A112</f>
        <v>3В</v>
      </c>
      <c r="B129" s="100">
        <f>'Дисциплины+ЗЕ'!B112</f>
        <v>23</v>
      </c>
      <c r="C129" s="609">
        <f>'Дисциплины+ЗЕ'!C112</f>
        <v>0</v>
      </c>
      <c r="D129" s="137">
        <v>0</v>
      </c>
      <c r="E129" s="114">
        <f>'Дисциплины+ЗЕ'!D112</f>
        <v>0</v>
      </c>
      <c r="F129" s="569">
        <f t="shared" si="117"/>
        <v>0</v>
      </c>
      <c r="G129" s="17"/>
      <c r="H129" s="15"/>
      <c r="I129" s="15"/>
      <c r="J129" s="15"/>
      <c r="K129" s="15"/>
      <c r="L129" s="15"/>
      <c r="M129" s="15"/>
      <c r="N129" s="572">
        <f t="shared" si="118"/>
        <v>0</v>
      </c>
      <c r="O129" s="149">
        <f t="shared" si="127"/>
        <v>0</v>
      </c>
      <c r="P129" s="123">
        <f t="shared" si="128"/>
        <v>0</v>
      </c>
      <c r="Q129" s="123">
        <f t="shared" si="129"/>
        <v>0</v>
      </c>
      <c r="R129" s="123">
        <f t="shared" si="130"/>
        <v>0</v>
      </c>
      <c r="S129" s="123">
        <f t="shared" si="131"/>
        <v>0</v>
      </c>
      <c r="T129" s="123">
        <f t="shared" si="132"/>
        <v>0</v>
      </c>
      <c r="U129" s="124">
        <f t="shared" si="133"/>
        <v>0</v>
      </c>
      <c r="V129" s="412"/>
      <c r="W129" s="22"/>
      <c r="X129" s="147"/>
      <c r="Y129" s="22"/>
      <c r="Z129" s="22"/>
      <c r="AA129" s="22">
        <f t="shared" si="119"/>
      </c>
      <c r="AB129" s="27"/>
      <c r="AC129" s="412"/>
      <c r="AD129" s="22"/>
      <c r="AE129" s="22"/>
      <c r="AF129" s="22"/>
      <c r="AG129" s="128">
        <f t="shared" si="120"/>
        <v>0</v>
      </c>
      <c r="AH129" s="412"/>
      <c r="AI129" s="22"/>
      <c r="AJ129" s="22"/>
      <c r="AK129" s="22"/>
      <c r="AL129" s="128">
        <f t="shared" si="121"/>
        <v>0</v>
      </c>
      <c r="AM129" s="412"/>
      <c r="AN129" s="22"/>
      <c r="AO129" s="22"/>
      <c r="AP129" s="22"/>
      <c r="AQ129" s="128">
        <f t="shared" si="122"/>
        <v>0</v>
      </c>
      <c r="AR129" s="412"/>
      <c r="AS129" s="22"/>
      <c r="AT129" s="22"/>
      <c r="AU129" s="22"/>
      <c r="AV129" s="128">
        <f t="shared" si="123"/>
        <v>0</v>
      </c>
      <c r="AW129" s="412"/>
      <c r="AX129" s="22"/>
      <c r="AY129" s="22"/>
      <c r="AZ129" s="22"/>
      <c r="BA129" s="128">
        <f t="shared" si="124"/>
        <v>0</v>
      </c>
      <c r="BB129" s="412"/>
      <c r="BC129" s="22"/>
      <c r="BD129" s="22"/>
      <c r="BE129" s="22"/>
      <c r="BF129" s="128">
        <f t="shared" si="125"/>
        <v>0</v>
      </c>
      <c r="BG129" s="412"/>
      <c r="BH129" s="22"/>
      <c r="BI129" s="22"/>
      <c r="BJ129" s="22"/>
      <c r="BK129" s="128">
        <f t="shared" si="126"/>
        <v>0</v>
      </c>
      <c r="BL129" s="135"/>
      <c r="BM129" s="52"/>
      <c r="BN129" s="155" t="str">
        <f t="shared" si="111"/>
        <v>0,</v>
      </c>
      <c r="BO129" s="155" t="str">
        <f t="shared" si="112"/>
        <v>0,</v>
      </c>
      <c r="BP129" s="155" t="str">
        <f t="shared" si="113"/>
        <v>0,</v>
      </c>
      <c r="BQ129" s="155" t="str">
        <f t="shared" si="114"/>
        <v>0,</v>
      </c>
      <c r="BR129" s="155" t="str">
        <f t="shared" si="115"/>
        <v>0,</v>
      </c>
      <c r="BS129" s="155" t="str">
        <f t="shared" si="116"/>
        <v>0,</v>
      </c>
      <c r="BT129" s="37"/>
    </row>
    <row r="130" spans="1:72" s="7" customFormat="1" ht="12.75">
      <c r="A130" s="99" t="str">
        <f>'Дисциплины+ЗЕ'!A113</f>
        <v>3В</v>
      </c>
      <c r="B130" s="100">
        <f>'Дисциплины+ЗЕ'!B113</f>
        <v>24</v>
      </c>
      <c r="C130" s="609">
        <f>'Дисциплины+ЗЕ'!C113</f>
        <v>0</v>
      </c>
      <c r="D130" s="137">
        <v>0</v>
      </c>
      <c r="E130" s="114">
        <f>'Дисциплины+ЗЕ'!D113</f>
        <v>0</v>
      </c>
      <c r="F130" s="569">
        <f t="shared" si="117"/>
        <v>0</v>
      </c>
      <c r="G130" s="17"/>
      <c r="H130" s="15"/>
      <c r="I130" s="15"/>
      <c r="J130" s="15"/>
      <c r="K130" s="15"/>
      <c r="L130" s="15"/>
      <c r="M130" s="15"/>
      <c r="N130" s="572">
        <f>36*E130</f>
        <v>0</v>
      </c>
      <c r="O130" s="149">
        <f t="shared" si="127"/>
        <v>0</v>
      </c>
      <c r="P130" s="123">
        <f t="shared" si="128"/>
        <v>0</v>
      </c>
      <c r="Q130" s="123">
        <f t="shared" si="129"/>
        <v>0</v>
      </c>
      <c r="R130" s="123">
        <f t="shared" si="130"/>
        <v>0</v>
      </c>
      <c r="S130" s="123">
        <f t="shared" si="131"/>
        <v>0</v>
      </c>
      <c r="T130" s="123">
        <f t="shared" si="132"/>
        <v>0</v>
      </c>
      <c r="U130" s="124">
        <f t="shared" si="133"/>
        <v>0</v>
      </c>
      <c r="V130" s="412"/>
      <c r="W130" s="22"/>
      <c r="X130" s="147"/>
      <c r="Y130" s="22"/>
      <c r="Z130" s="22"/>
      <c r="AA130" s="22">
        <f t="shared" si="119"/>
      </c>
      <c r="AB130" s="27"/>
      <c r="AC130" s="412"/>
      <c r="AD130" s="22"/>
      <c r="AE130" s="22"/>
      <c r="AF130" s="22"/>
      <c r="AG130" s="128">
        <f t="shared" si="120"/>
        <v>0</v>
      </c>
      <c r="AH130" s="412"/>
      <c r="AI130" s="22"/>
      <c r="AJ130" s="22"/>
      <c r="AK130" s="22"/>
      <c r="AL130" s="128">
        <f t="shared" si="121"/>
        <v>0</v>
      </c>
      <c r="AM130" s="412"/>
      <c r="AN130" s="22"/>
      <c r="AO130" s="22"/>
      <c r="AP130" s="22"/>
      <c r="AQ130" s="128">
        <f t="shared" si="122"/>
        <v>0</v>
      </c>
      <c r="AR130" s="412"/>
      <c r="AS130" s="22"/>
      <c r="AT130" s="22"/>
      <c r="AU130" s="22"/>
      <c r="AV130" s="128">
        <f t="shared" si="123"/>
        <v>0</v>
      </c>
      <c r="AW130" s="412"/>
      <c r="AX130" s="22"/>
      <c r="AY130" s="22"/>
      <c r="AZ130" s="22"/>
      <c r="BA130" s="128">
        <f t="shared" si="124"/>
        <v>0</v>
      </c>
      <c r="BB130" s="412"/>
      <c r="BC130" s="22"/>
      <c r="BD130" s="22"/>
      <c r="BE130" s="22"/>
      <c r="BF130" s="128">
        <f t="shared" si="125"/>
        <v>0</v>
      </c>
      <c r="BG130" s="412"/>
      <c r="BH130" s="22"/>
      <c r="BI130" s="22"/>
      <c r="BJ130" s="22"/>
      <c r="BK130" s="128">
        <f t="shared" si="126"/>
        <v>0</v>
      </c>
      <c r="BL130" s="135"/>
      <c r="BM130" s="52"/>
      <c r="BN130" s="155" t="str">
        <f t="shared" si="111"/>
        <v>0,</v>
      </c>
      <c r="BO130" s="155" t="str">
        <f t="shared" si="112"/>
        <v>0,</v>
      </c>
      <c r="BP130" s="155" t="str">
        <f t="shared" si="113"/>
        <v>0,</v>
      </c>
      <c r="BQ130" s="155" t="str">
        <f t="shared" si="114"/>
        <v>0,</v>
      </c>
      <c r="BR130" s="155" t="str">
        <f t="shared" si="115"/>
        <v>0,</v>
      </c>
      <c r="BS130" s="155" t="str">
        <f t="shared" si="116"/>
        <v>0,</v>
      </c>
      <c r="BT130" s="37"/>
    </row>
    <row r="131" spans="1:72" s="7" customFormat="1" ht="12.75">
      <c r="A131" s="99" t="str">
        <f>'Дисциплины+ЗЕ'!A114</f>
        <v>3В</v>
      </c>
      <c r="B131" s="100">
        <f>'Дисциплины+ЗЕ'!B114</f>
        <v>25</v>
      </c>
      <c r="C131" s="101">
        <f>'Дисциплины+ЗЕ'!C114</f>
        <v>0</v>
      </c>
      <c r="D131" s="137">
        <v>0</v>
      </c>
      <c r="E131" s="114">
        <f>'Дисциплины+ЗЕ'!D114</f>
        <v>0</v>
      </c>
      <c r="F131" s="569">
        <f t="shared" si="117"/>
        <v>0</v>
      </c>
      <c r="G131" s="17"/>
      <c r="H131" s="15"/>
      <c r="I131" s="15"/>
      <c r="J131" s="15"/>
      <c r="K131" s="15"/>
      <c r="L131" s="15"/>
      <c r="M131" s="15"/>
      <c r="N131" s="572">
        <f t="shared" si="118"/>
        <v>0</v>
      </c>
      <c r="O131" s="149">
        <f t="shared" si="127"/>
        <v>0</v>
      </c>
      <c r="P131" s="123">
        <f t="shared" si="128"/>
        <v>0</v>
      </c>
      <c r="Q131" s="123">
        <f t="shared" si="129"/>
        <v>0</v>
      </c>
      <c r="R131" s="123">
        <f t="shared" si="130"/>
        <v>0</v>
      </c>
      <c r="S131" s="123">
        <f t="shared" si="131"/>
        <v>0</v>
      </c>
      <c r="T131" s="123">
        <f t="shared" si="132"/>
        <v>0</v>
      </c>
      <c r="U131" s="124">
        <f t="shared" si="133"/>
        <v>0</v>
      </c>
      <c r="V131" s="412"/>
      <c r="W131" s="22"/>
      <c r="X131" s="147"/>
      <c r="Y131" s="22"/>
      <c r="Z131" s="22"/>
      <c r="AA131" s="22">
        <f t="shared" si="119"/>
      </c>
      <c r="AB131" s="27"/>
      <c r="AC131" s="412"/>
      <c r="AD131" s="22"/>
      <c r="AE131" s="22"/>
      <c r="AF131" s="22"/>
      <c r="AG131" s="128">
        <f t="shared" si="120"/>
        <v>0</v>
      </c>
      <c r="AH131" s="412"/>
      <c r="AI131" s="22"/>
      <c r="AJ131" s="22"/>
      <c r="AK131" s="22"/>
      <c r="AL131" s="128">
        <f t="shared" si="121"/>
        <v>0</v>
      </c>
      <c r="AM131" s="412"/>
      <c r="AN131" s="22"/>
      <c r="AO131" s="22"/>
      <c r="AP131" s="22"/>
      <c r="AQ131" s="128">
        <f t="shared" si="122"/>
        <v>0</v>
      </c>
      <c r="AR131" s="412"/>
      <c r="AS131" s="22"/>
      <c r="AT131" s="22"/>
      <c r="AU131" s="22"/>
      <c r="AV131" s="128">
        <f t="shared" si="123"/>
        <v>0</v>
      </c>
      <c r="AW131" s="412"/>
      <c r="AX131" s="22"/>
      <c r="AY131" s="22"/>
      <c r="AZ131" s="22"/>
      <c r="BA131" s="128">
        <f t="shared" si="124"/>
        <v>0</v>
      </c>
      <c r="BB131" s="412"/>
      <c r="BC131" s="22"/>
      <c r="BD131" s="22"/>
      <c r="BE131" s="22"/>
      <c r="BF131" s="128">
        <f t="shared" si="125"/>
        <v>0</v>
      </c>
      <c r="BG131" s="412"/>
      <c r="BH131" s="22"/>
      <c r="BI131" s="22"/>
      <c r="BJ131" s="22"/>
      <c r="BK131" s="128">
        <f t="shared" si="126"/>
        <v>0</v>
      </c>
      <c r="BL131" s="135"/>
      <c r="BM131" s="52"/>
      <c r="BN131" s="155" t="str">
        <f t="shared" si="111"/>
        <v>0,</v>
      </c>
      <c r="BO131" s="155" t="str">
        <f t="shared" si="112"/>
        <v>0,</v>
      </c>
      <c r="BP131" s="155" t="str">
        <f t="shared" si="113"/>
        <v>0,</v>
      </c>
      <c r="BQ131" s="155" t="str">
        <f t="shared" si="114"/>
        <v>0,</v>
      </c>
      <c r="BR131" s="155" t="str">
        <f t="shared" si="115"/>
        <v>0,</v>
      </c>
      <c r="BS131" s="155" t="str">
        <f t="shared" si="116"/>
        <v>0,</v>
      </c>
      <c r="BT131" s="37"/>
    </row>
    <row r="132" spans="1:71" ht="10.5" customHeight="1">
      <c r="A132" s="104" t="str">
        <f>'Дисциплины+ЗЕ'!A115</f>
        <v>4_Ф</v>
      </c>
      <c r="B132" s="105">
        <f>'Дисциплины+ЗЕ'!B115</f>
        <v>0</v>
      </c>
      <c r="C132" s="106" t="str">
        <f>'Дисциплины+ЗЕ'!C115</f>
        <v>4_Физическая культура</v>
      </c>
      <c r="D132" s="23"/>
      <c r="E132" s="115">
        <f>'Дисциплины+ЗЕ'!D115</f>
        <v>2</v>
      </c>
      <c r="F132" s="570">
        <f>SUBTOTAL(9,F133)</f>
        <v>2</v>
      </c>
      <c r="G132" s="125">
        <f aca="true" t="shared" si="135" ref="G132:U132">SUBTOTAL(9,G133)</f>
        <v>0</v>
      </c>
      <c r="H132" s="148">
        <f t="shared" si="135"/>
        <v>0</v>
      </c>
      <c r="I132" s="148">
        <f t="shared" si="135"/>
        <v>0</v>
      </c>
      <c r="J132" s="148">
        <f t="shared" si="135"/>
        <v>0</v>
      </c>
      <c r="K132" s="148">
        <f t="shared" si="135"/>
        <v>0</v>
      </c>
      <c r="L132" s="148">
        <f t="shared" si="135"/>
        <v>2</v>
      </c>
      <c r="M132" s="148">
        <f t="shared" si="135"/>
        <v>0</v>
      </c>
      <c r="N132" s="115">
        <f>SUBTOTAL(9,N133)</f>
        <v>10</v>
      </c>
      <c r="O132" s="148">
        <f>SUBTOTAL(9,O133)</f>
        <v>10</v>
      </c>
      <c r="P132" s="126">
        <f t="shared" si="135"/>
        <v>10</v>
      </c>
      <c r="Q132" s="126">
        <f t="shared" si="135"/>
        <v>0</v>
      </c>
      <c r="R132" s="126">
        <f t="shared" si="135"/>
        <v>8</v>
      </c>
      <c r="S132" s="126">
        <f t="shared" si="135"/>
        <v>0</v>
      </c>
      <c r="T132" s="126">
        <f t="shared" si="135"/>
        <v>2</v>
      </c>
      <c r="U132" s="127">
        <f t="shared" si="135"/>
        <v>0</v>
      </c>
      <c r="V132" s="411"/>
      <c r="W132" s="21"/>
      <c r="X132" s="21"/>
      <c r="Y132" s="21"/>
      <c r="Z132" s="21"/>
      <c r="AA132" s="21"/>
      <c r="AB132" s="26"/>
      <c r="AC132" s="28"/>
      <c r="AD132" s="21"/>
      <c r="AE132" s="21"/>
      <c r="AF132" s="21"/>
      <c r="AG132" s="130"/>
      <c r="AH132" s="28"/>
      <c r="AI132" s="21"/>
      <c r="AJ132" s="21"/>
      <c r="AK132" s="21"/>
      <c r="AL132" s="130"/>
      <c r="AM132" s="28"/>
      <c r="AN132" s="21"/>
      <c r="AO132" s="21"/>
      <c r="AP132" s="21"/>
      <c r="AQ132" s="130"/>
      <c r="AR132" s="28"/>
      <c r="AS132" s="21"/>
      <c r="AT132" s="21"/>
      <c r="AU132" s="21"/>
      <c r="AV132" s="130"/>
      <c r="AW132" s="28"/>
      <c r="AX132" s="21"/>
      <c r="AY132" s="21"/>
      <c r="AZ132" s="21"/>
      <c r="BA132" s="130"/>
      <c r="BB132" s="28"/>
      <c r="BC132" s="21"/>
      <c r="BD132" s="21"/>
      <c r="BE132" s="21"/>
      <c r="BF132" s="130"/>
      <c r="BG132" s="28"/>
      <c r="BH132" s="21"/>
      <c r="BI132" s="21"/>
      <c r="BJ132" s="21"/>
      <c r="BK132" s="130"/>
      <c r="BM132" s="52"/>
      <c r="BN132" s="155" t="str">
        <f t="shared" si="111"/>
        <v>0,</v>
      </c>
      <c r="BO132" s="155" t="str">
        <f t="shared" si="112"/>
        <v>0,</v>
      </c>
      <c r="BP132" s="155" t="str">
        <f t="shared" si="113"/>
        <v>0,</v>
      </c>
      <c r="BQ132" s="155" t="str">
        <f t="shared" si="114"/>
        <v>0,</v>
      </c>
      <c r="BR132" s="155" t="str">
        <f t="shared" si="115"/>
        <v>0,</v>
      </c>
      <c r="BS132" s="155" t="str">
        <f t="shared" si="116"/>
        <v>0,</v>
      </c>
    </row>
    <row r="133" spans="1:71" ht="12.75">
      <c r="A133" s="99" t="str">
        <f>'Дисциплины+ЗЕ'!A116</f>
        <v>4Б</v>
      </c>
      <c r="B133" s="100">
        <f>'Дисциплины+ЗЕ'!B116</f>
        <v>1</v>
      </c>
      <c r="C133" s="101" t="str">
        <f>'Дисциплины+ЗЕ'!C116</f>
        <v>Физическая культура</v>
      </c>
      <c r="D133" s="137">
        <v>0</v>
      </c>
      <c r="E133" s="114">
        <f>'Дисциплины+ЗЕ'!D116</f>
        <v>2</v>
      </c>
      <c r="F133" s="569">
        <f>ROUND(O133/5,1)</f>
        <v>2</v>
      </c>
      <c r="G133" s="29"/>
      <c r="H133" s="30"/>
      <c r="I133" s="30"/>
      <c r="J133" s="30"/>
      <c r="K133" s="30"/>
      <c r="L133" s="30">
        <v>2</v>
      </c>
      <c r="M133" s="30"/>
      <c r="N133" s="572">
        <f>5*E133</f>
        <v>10</v>
      </c>
      <c r="O133" s="149">
        <f>SUM(Q133:U133)</f>
        <v>10</v>
      </c>
      <c r="P133" s="123">
        <f>SUM(Q133:T133)</f>
        <v>10</v>
      </c>
      <c r="Q133" s="123">
        <f>AC133+AH133+AM133+AR133+AW133+BB133+BG133</f>
        <v>0</v>
      </c>
      <c r="R133" s="123">
        <f>AD133+AI133+AN133+AS133+AX133+BC133+BH133</f>
        <v>8</v>
      </c>
      <c r="S133" s="123">
        <f>AE133+AJ133+AO133+AT133+AY133+BD133+BI133</f>
        <v>0</v>
      </c>
      <c r="T133" s="123">
        <f>AF133+AK133+AP133+AU133+AZ133+BE133+BJ133</f>
        <v>2</v>
      </c>
      <c r="U133" s="124">
        <f>AG133+AL133+AQ133+AV133+BA133+BF133+BK133+LEN(SUBSTITUTE(SUBSTITUTE(SUBSTITUTE(SUBSTITUTE(SUBSTITUTE(V133,"0",""),".","")," ",""),",",""),";",""))*36</f>
        <v>0</v>
      </c>
      <c r="V133" s="412"/>
      <c r="W133" s="22">
        <v>6</v>
      </c>
      <c r="X133" s="147"/>
      <c r="Y133" s="22"/>
      <c r="Z133" s="22"/>
      <c r="AA133" s="22"/>
      <c r="AB133" s="27"/>
      <c r="AC133" s="139"/>
      <c r="AD133" s="47"/>
      <c r="AE133" s="47"/>
      <c r="AF133" s="47"/>
      <c r="AG133" s="128"/>
      <c r="AH133" s="139"/>
      <c r="AI133" s="47"/>
      <c r="AJ133" s="47"/>
      <c r="AK133" s="47"/>
      <c r="AL133" s="128"/>
      <c r="AM133" s="139"/>
      <c r="AN133" s="47"/>
      <c r="AO133" s="47"/>
      <c r="AP133" s="47"/>
      <c r="AQ133" s="128"/>
      <c r="AR133" s="139"/>
      <c r="AS133" s="47"/>
      <c r="AT133" s="47"/>
      <c r="AU133" s="47"/>
      <c r="AV133" s="128"/>
      <c r="AW133" s="139"/>
      <c r="AX133" s="47"/>
      <c r="AY133" s="47"/>
      <c r="AZ133" s="47"/>
      <c r="BA133" s="128"/>
      <c r="BB133" s="139"/>
      <c r="BC133" s="47">
        <v>8</v>
      </c>
      <c r="BD133" s="47"/>
      <c r="BE133" s="47">
        <v>2</v>
      </c>
      <c r="BF133" s="128"/>
      <c r="BG133" s="139"/>
      <c r="BH133" s="47"/>
      <c r="BI133" s="47"/>
      <c r="BJ133" s="47"/>
      <c r="BK133" s="128"/>
      <c r="BM133" s="52"/>
      <c r="BN133" s="155" t="str">
        <f t="shared" si="111"/>
        <v>0,</v>
      </c>
      <c r="BO133" s="155" t="str">
        <f t="shared" si="112"/>
        <v>6,</v>
      </c>
      <c r="BP133" s="155" t="str">
        <f t="shared" si="113"/>
        <v>0,</v>
      </c>
      <c r="BQ133" s="155" t="str">
        <f t="shared" si="114"/>
        <v>0,</v>
      </c>
      <c r="BR133" s="155" t="str">
        <f t="shared" si="115"/>
        <v>0,</v>
      </c>
      <c r="BS133" s="155" t="str">
        <f t="shared" si="116"/>
        <v>0,</v>
      </c>
    </row>
    <row r="134" spans="1:71" ht="10.5" customHeight="1">
      <c r="A134" s="104" t="str">
        <f>'Дисциплины+ЗЕ'!A117</f>
        <v>5_Практики и НИР</v>
      </c>
      <c r="B134" s="105">
        <f>'Дисциплины+ЗЕ'!B117</f>
        <v>0</v>
      </c>
      <c r="C134" s="106" t="str">
        <f>'Дисциплины+ЗЕ'!C117</f>
        <v>5_Практики</v>
      </c>
      <c r="D134" s="23"/>
      <c r="E134" s="115">
        <f>'Дисциплины+ЗЕ'!D117</f>
        <v>12</v>
      </c>
      <c r="F134" s="570">
        <f aca="true" t="shared" si="136" ref="F134:U134">SUBTOTAL(9,F135:F139)</f>
        <v>12</v>
      </c>
      <c r="G134" s="125">
        <f t="shared" si="136"/>
        <v>0</v>
      </c>
      <c r="H134" s="148">
        <f t="shared" si="136"/>
        <v>3</v>
      </c>
      <c r="I134" s="148">
        <f t="shared" si="136"/>
        <v>0</v>
      </c>
      <c r="J134" s="148">
        <f t="shared" si="136"/>
        <v>3</v>
      </c>
      <c r="K134" s="148">
        <f t="shared" si="136"/>
        <v>0</v>
      </c>
      <c r="L134" s="148">
        <f t="shared" si="136"/>
        <v>6</v>
      </c>
      <c r="M134" s="148">
        <f t="shared" si="136"/>
        <v>0</v>
      </c>
      <c r="N134" s="115">
        <f t="shared" si="136"/>
        <v>432</v>
      </c>
      <c r="O134" s="148">
        <f t="shared" si="136"/>
        <v>432</v>
      </c>
      <c r="P134" s="126">
        <f t="shared" si="136"/>
        <v>0</v>
      </c>
      <c r="Q134" s="126">
        <f t="shared" si="136"/>
        <v>0</v>
      </c>
      <c r="R134" s="126">
        <f t="shared" si="136"/>
        <v>0</v>
      </c>
      <c r="S134" s="126">
        <f t="shared" si="136"/>
        <v>0</v>
      </c>
      <c r="T134" s="126">
        <f t="shared" si="136"/>
        <v>0</v>
      </c>
      <c r="U134" s="127">
        <f t="shared" si="136"/>
        <v>432</v>
      </c>
      <c r="V134" s="411"/>
      <c r="W134" s="21"/>
      <c r="X134" s="21"/>
      <c r="Y134" s="21"/>
      <c r="Z134" s="21"/>
      <c r="AA134" s="21"/>
      <c r="AB134" s="26"/>
      <c r="AC134" s="28"/>
      <c r="AD134" s="21"/>
      <c r="AE134" s="21"/>
      <c r="AF134" s="21"/>
      <c r="AG134" s="130"/>
      <c r="AH134" s="28"/>
      <c r="AI134" s="21"/>
      <c r="AJ134" s="21"/>
      <c r="AK134" s="21"/>
      <c r="AL134" s="130"/>
      <c r="AM134" s="28"/>
      <c r="AN134" s="21"/>
      <c r="AO134" s="21"/>
      <c r="AP134" s="21"/>
      <c r="AQ134" s="130"/>
      <c r="AR134" s="28"/>
      <c r="AS134" s="21"/>
      <c r="AT134" s="21"/>
      <c r="AU134" s="21"/>
      <c r="AV134" s="130"/>
      <c r="AW134" s="28"/>
      <c r="AX134" s="21"/>
      <c r="AY134" s="21"/>
      <c r="AZ134" s="21"/>
      <c r="BA134" s="130"/>
      <c r="BB134" s="28"/>
      <c r="BC134" s="21"/>
      <c r="BD134" s="21"/>
      <c r="BE134" s="21"/>
      <c r="BF134" s="130"/>
      <c r="BG134" s="28"/>
      <c r="BH134" s="21"/>
      <c r="BI134" s="21"/>
      <c r="BJ134" s="21"/>
      <c r="BK134" s="130"/>
      <c r="BM134" s="52"/>
      <c r="BN134" s="155" t="str">
        <f t="shared" si="111"/>
        <v>0,</v>
      </c>
      <c r="BO134" s="155" t="str">
        <f t="shared" si="112"/>
        <v>0,</v>
      </c>
      <c r="BP134" s="155" t="str">
        <f t="shared" si="113"/>
        <v>0,</v>
      </c>
      <c r="BQ134" s="155" t="str">
        <f t="shared" si="114"/>
        <v>0,</v>
      </c>
      <c r="BR134" s="155" t="str">
        <f t="shared" si="115"/>
        <v>0,</v>
      </c>
      <c r="BS134" s="155" t="str">
        <f t="shared" si="116"/>
        <v>0,</v>
      </c>
    </row>
    <row r="135" spans="1:71" ht="12.75">
      <c r="A135" s="99" t="str">
        <f>'Дисциплины+ЗЕ'!A118</f>
        <v>5Б</v>
      </c>
      <c r="B135" s="100">
        <f>'Дисциплины+ЗЕ'!B118</f>
        <v>1</v>
      </c>
      <c r="C135" s="101" t="str">
        <f>'Дисциплины+ЗЕ'!C118</f>
        <v>Учебная практика</v>
      </c>
      <c r="D135" s="137">
        <v>0</v>
      </c>
      <c r="E135" s="114">
        <f>'Дисциплины+ЗЕ'!D118</f>
        <v>3</v>
      </c>
      <c r="F135" s="569">
        <f>SUM(G135:M135)</f>
        <v>3</v>
      </c>
      <c r="G135" s="17"/>
      <c r="H135" s="15">
        <v>3</v>
      </c>
      <c r="I135" s="15"/>
      <c r="J135" s="15"/>
      <c r="K135" s="15"/>
      <c r="L135" s="15"/>
      <c r="M135" s="15"/>
      <c r="N135" s="572">
        <f>36*E135</f>
        <v>108</v>
      </c>
      <c r="O135" s="149">
        <f>SUM(Q135:U135)</f>
        <v>108</v>
      </c>
      <c r="P135" s="123">
        <f>SUM(Q135:T135)</f>
        <v>0</v>
      </c>
      <c r="Q135" s="123">
        <f aca="true" t="shared" si="137" ref="Q135:T139">AC135+AH135+AM135+AR135+AW135+BB135+BG135</f>
        <v>0</v>
      </c>
      <c r="R135" s="123">
        <f t="shared" si="137"/>
        <v>0</v>
      </c>
      <c r="S135" s="123">
        <f t="shared" si="137"/>
        <v>0</v>
      </c>
      <c r="T135" s="123">
        <f t="shared" si="137"/>
        <v>0</v>
      </c>
      <c r="U135" s="124">
        <f>AG135+AL135+AQ135+AV135+BA135+BF135+BK135+LEN(SUBSTITUTE(SUBSTITUTE(SUBSTITUTE(SUBSTITUTE(SUBSTITUTE(V135,"0",""),".","")," ",""),",",""),";",""))*36</f>
        <v>108</v>
      </c>
      <c r="V135" s="412"/>
      <c r="W135" s="22"/>
      <c r="X135" s="147">
        <v>2</v>
      </c>
      <c r="Y135" s="22"/>
      <c r="Z135" s="22"/>
      <c r="AA135" s="22"/>
      <c r="AB135" s="27"/>
      <c r="AC135" s="139"/>
      <c r="AD135" s="47"/>
      <c r="AE135" s="47"/>
      <c r="AF135" s="47"/>
      <c r="AG135" s="128">
        <f>G135*36-(SUM(AC135:AF135)+(COUNTIF($BN135,"*1*")*36))</f>
        <v>0</v>
      </c>
      <c r="AH135" s="139"/>
      <c r="AI135" s="47"/>
      <c r="AJ135" s="47"/>
      <c r="AK135" s="47"/>
      <c r="AL135" s="128">
        <f>H135*36-(SUM(AH135:AK135)+(COUNTIF($BN135,"*2*")*36))</f>
        <v>108</v>
      </c>
      <c r="AM135" s="139"/>
      <c r="AN135" s="47"/>
      <c r="AO135" s="47"/>
      <c r="AP135" s="47"/>
      <c r="AQ135" s="128">
        <f>I135*36-(SUM(AM135:AP135)+(COUNTIF($BN135,"*3")*36))</f>
        <v>0</v>
      </c>
      <c r="AR135" s="139"/>
      <c r="AS135" s="47"/>
      <c r="AT135" s="47"/>
      <c r="AU135" s="47"/>
      <c r="AV135" s="128">
        <f>J135*36-(SUM(AR135:AU135)+(COUNTIF($BN135,"*4*")*36))</f>
        <v>0</v>
      </c>
      <c r="AW135" s="139"/>
      <c r="AX135" s="47"/>
      <c r="AY135" s="47"/>
      <c r="AZ135" s="47"/>
      <c r="BA135" s="128">
        <f>K135*36-(SUM(AW135:AZ135)+(COUNTIF($BN135,"*5*")*36))</f>
        <v>0</v>
      </c>
      <c r="BB135" s="139"/>
      <c r="BC135" s="47"/>
      <c r="BD135" s="47"/>
      <c r="BE135" s="47"/>
      <c r="BF135" s="128">
        <f>L135*36-(SUM(BB135:BE135)+(COUNTIF($BN135,"*6*")*36))</f>
        <v>0</v>
      </c>
      <c r="BG135" s="139"/>
      <c r="BH135" s="47"/>
      <c r="BI135" s="47"/>
      <c r="BJ135" s="47"/>
      <c r="BK135" s="128">
        <f>M135*36-(SUM(BG135:BJ135)+(COUNTIF($BN135,"*7*")*36))</f>
        <v>0</v>
      </c>
      <c r="BM135" s="52"/>
      <c r="BN135" s="155" t="str">
        <f t="shared" si="111"/>
        <v>0,</v>
      </c>
      <c r="BO135" s="155" t="str">
        <f t="shared" si="112"/>
        <v>0,</v>
      </c>
      <c r="BP135" s="155" t="str">
        <f t="shared" si="113"/>
        <v>2,</v>
      </c>
      <c r="BQ135" s="155" t="str">
        <f t="shared" si="114"/>
        <v>0,</v>
      </c>
      <c r="BR135" s="155" t="str">
        <f t="shared" si="115"/>
        <v>0,</v>
      </c>
      <c r="BS135" s="155" t="str">
        <f t="shared" si="116"/>
        <v>0,</v>
      </c>
    </row>
    <row r="136" spans="1:71" ht="12.75">
      <c r="A136" s="99" t="str">
        <f>'Дисциплины+ЗЕ'!A119</f>
        <v>5Б</v>
      </c>
      <c r="B136" s="100">
        <f>'Дисциплины+ЗЕ'!B119</f>
        <v>2</v>
      </c>
      <c r="C136" s="108" t="str">
        <f>'Дисциплины+ЗЕ'!C119</f>
        <v>Производственная практика</v>
      </c>
      <c r="D136" s="137">
        <v>0</v>
      </c>
      <c r="E136" s="114">
        <f>'Дисциплины+ЗЕ'!D119</f>
        <v>9</v>
      </c>
      <c r="F136" s="569">
        <f>SUM(G136:M136)</f>
        <v>9</v>
      </c>
      <c r="G136" s="17"/>
      <c r="H136" s="15"/>
      <c r="I136" s="15"/>
      <c r="J136" s="15">
        <v>3</v>
      </c>
      <c r="K136" s="15"/>
      <c r="L136" s="15">
        <v>6</v>
      </c>
      <c r="M136" s="15"/>
      <c r="N136" s="572">
        <f>36*E136</f>
        <v>324</v>
      </c>
      <c r="O136" s="149">
        <f>SUM(Q136:U136)</f>
        <v>324</v>
      </c>
      <c r="P136" s="123">
        <f>SUM(Q136:T136)</f>
        <v>0</v>
      </c>
      <c r="Q136" s="123">
        <f t="shared" si="137"/>
        <v>0</v>
      </c>
      <c r="R136" s="123">
        <f t="shared" si="137"/>
        <v>0</v>
      </c>
      <c r="S136" s="123">
        <f t="shared" si="137"/>
        <v>0</v>
      </c>
      <c r="T136" s="123">
        <f t="shared" si="137"/>
        <v>0</v>
      </c>
      <c r="U136" s="124">
        <f>AG136+AL136+AQ136+AV136+BA136+BF136+BK136+LEN(SUBSTITUTE(SUBSTITUTE(SUBSTITUTE(SUBSTITUTE(SUBSTITUTE(V136,"0",""),".","")," ",""),",",""),";",""))*36</f>
        <v>324</v>
      </c>
      <c r="V136" s="412"/>
      <c r="W136" s="22"/>
      <c r="X136" s="147" t="s">
        <v>505</v>
      </c>
      <c r="Y136" s="22"/>
      <c r="Z136" s="22"/>
      <c r="AA136" s="22"/>
      <c r="AB136" s="27"/>
      <c r="AC136" s="139"/>
      <c r="AD136" s="47"/>
      <c r="AE136" s="47"/>
      <c r="AF136" s="47"/>
      <c r="AG136" s="128">
        <f>G136*36-(SUM(AC136:AF136)+(COUNTIF($BN136,"*1*")*36))</f>
        <v>0</v>
      </c>
      <c r="AH136" s="139"/>
      <c r="AI136" s="47"/>
      <c r="AJ136" s="47"/>
      <c r="AK136" s="47"/>
      <c r="AL136" s="128">
        <f>H136*36-(SUM(AH136:AK136)+(COUNTIF($BN136,"*2*")*36))</f>
        <v>0</v>
      </c>
      <c r="AM136" s="139"/>
      <c r="AN136" s="47"/>
      <c r="AO136" s="47"/>
      <c r="AP136" s="47"/>
      <c r="AQ136" s="128">
        <f>I136*36-(SUM(AM136:AP136)+(COUNTIF($BN136,"*3")*36))</f>
        <v>0</v>
      </c>
      <c r="AR136" s="139"/>
      <c r="AS136" s="47"/>
      <c r="AT136" s="47"/>
      <c r="AU136" s="47"/>
      <c r="AV136" s="128">
        <f>J136*36-(SUM(AR136:AU136)+(COUNTIF($BN136,"*4*")*36))</f>
        <v>108</v>
      </c>
      <c r="AW136" s="139"/>
      <c r="AX136" s="47"/>
      <c r="AY136" s="47"/>
      <c r="AZ136" s="47"/>
      <c r="BA136" s="128">
        <f>K136*36-(SUM(AW136:AZ136)+(COUNTIF($BN136,"*5*")*36))</f>
        <v>0</v>
      </c>
      <c r="BB136" s="139"/>
      <c r="BC136" s="47"/>
      <c r="BD136" s="47"/>
      <c r="BE136" s="47"/>
      <c r="BF136" s="128">
        <f>L136*36-(SUM(BB136:BE136)+(COUNTIF($BN136,"*6*")*36))</f>
        <v>216</v>
      </c>
      <c r="BG136" s="139"/>
      <c r="BH136" s="47"/>
      <c r="BI136" s="47"/>
      <c r="BJ136" s="47"/>
      <c r="BK136" s="128">
        <f>M136*36-(SUM(BG136:BJ136)+(COUNTIF($BN136,"*7*")*36))</f>
        <v>0</v>
      </c>
      <c r="BM136" s="52"/>
      <c r="BN136" s="155" t="str">
        <f t="shared" si="111"/>
        <v>0,</v>
      </c>
      <c r="BO136" s="155" t="str">
        <f t="shared" si="112"/>
        <v>0,</v>
      </c>
      <c r="BP136" s="155" t="str">
        <f t="shared" si="113"/>
        <v>4;6</v>
      </c>
      <c r="BQ136" s="155" t="str">
        <f t="shared" si="114"/>
        <v>0,</v>
      </c>
      <c r="BR136" s="155" t="str">
        <f t="shared" si="115"/>
        <v>0,</v>
      </c>
      <c r="BS136" s="155" t="str">
        <f t="shared" si="116"/>
        <v>0,</v>
      </c>
    </row>
    <row r="137" spans="1:71" ht="12.75">
      <c r="A137" s="99" t="str">
        <f>'Дисциплины+ЗЕ'!A120</f>
        <v>5Б</v>
      </c>
      <c r="B137" s="100">
        <f>'Дисциплины+ЗЕ'!B120</f>
        <v>3</v>
      </c>
      <c r="C137" s="107">
        <f>'Дисциплины+ЗЕ'!C120</f>
        <v>0</v>
      </c>
      <c r="D137" s="137">
        <v>0</v>
      </c>
      <c r="E137" s="114">
        <f>'Дисциплины+ЗЕ'!D120</f>
        <v>0</v>
      </c>
      <c r="F137" s="569">
        <f>SUM(G137:M137)</f>
        <v>0</v>
      </c>
      <c r="G137" s="17"/>
      <c r="H137" s="15"/>
      <c r="I137" s="15"/>
      <c r="J137" s="15"/>
      <c r="K137" s="15"/>
      <c r="L137" s="15"/>
      <c r="M137" s="15"/>
      <c r="N137" s="572">
        <f>36*E137</f>
        <v>0</v>
      </c>
      <c r="O137" s="149">
        <f>SUM(Q137:U137)</f>
        <v>0</v>
      </c>
      <c r="P137" s="123">
        <f>SUM(Q137:T137)</f>
        <v>0</v>
      </c>
      <c r="Q137" s="123">
        <f t="shared" si="137"/>
        <v>0</v>
      </c>
      <c r="R137" s="123">
        <f t="shared" si="137"/>
        <v>0</v>
      </c>
      <c r="S137" s="123">
        <f t="shared" si="137"/>
        <v>0</v>
      </c>
      <c r="T137" s="123">
        <f t="shared" si="137"/>
        <v>0</v>
      </c>
      <c r="U137" s="124">
        <f>AG137+AL137+AQ137+AV137+BA137+BF137+BK137+LEN(SUBSTITUTE(SUBSTITUTE(SUBSTITUTE(SUBSTITUTE(SUBSTITUTE(V137,"0",""),".","")," ",""),",",""),";",""))*36</f>
        <v>0</v>
      </c>
      <c r="V137" s="412"/>
      <c r="W137" s="22"/>
      <c r="X137" s="147"/>
      <c r="Y137" s="22"/>
      <c r="Z137" s="22"/>
      <c r="AA137" s="22"/>
      <c r="AB137" s="27"/>
      <c r="AC137" s="139"/>
      <c r="AD137" s="47"/>
      <c r="AE137" s="47"/>
      <c r="AF137" s="47"/>
      <c r="AG137" s="128">
        <f>G137*36-(SUM(AC137:AF137)+(COUNTIF($BN137,"*1*")*36))</f>
        <v>0</v>
      </c>
      <c r="AH137" s="139"/>
      <c r="AI137" s="47"/>
      <c r="AJ137" s="47"/>
      <c r="AK137" s="47"/>
      <c r="AL137" s="128">
        <f>H137*36-(SUM(AH137:AK137)+(COUNTIF($BN137,"*2*")*36))</f>
        <v>0</v>
      </c>
      <c r="AM137" s="139"/>
      <c r="AN137" s="47"/>
      <c r="AO137" s="47"/>
      <c r="AP137" s="47"/>
      <c r="AQ137" s="128">
        <f>I137*36-(SUM(AM137:AP137)+(COUNTIF($BN137,"*3")*36))</f>
        <v>0</v>
      </c>
      <c r="AR137" s="139"/>
      <c r="AS137" s="47"/>
      <c r="AT137" s="47"/>
      <c r="AU137" s="47"/>
      <c r="AV137" s="128">
        <f>J137*36-(SUM(AR137:AU137)+(COUNTIF($BN137,"*4*")*36))</f>
        <v>0</v>
      </c>
      <c r="AW137" s="139"/>
      <c r="AX137" s="47"/>
      <c r="AY137" s="47"/>
      <c r="AZ137" s="47"/>
      <c r="BA137" s="128">
        <f>K137*36-(SUM(AW137:AZ137)+(COUNTIF($BN137,"*5*")*36))</f>
        <v>0</v>
      </c>
      <c r="BB137" s="139"/>
      <c r="BC137" s="47"/>
      <c r="BD137" s="47"/>
      <c r="BE137" s="47"/>
      <c r="BF137" s="128">
        <f>L137*36-(SUM(BB137:BE137)+(COUNTIF($BN137,"*6*")*36))</f>
        <v>0</v>
      </c>
      <c r="BG137" s="139"/>
      <c r="BH137" s="47"/>
      <c r="BI137" s="47"/>
      <c r="BJ137" s="47"/>
      <c r="BK137" s="128">
        <f>M137*36-(SUM(BG137:BJ137)+(COUNTIF($BN137,"*7*")*36))</f>
        <v>0</v>
      </c>
      <c r="BM137" s="52"/>
      <c r="BN137" s="155" t="str">
        <f t="shared" si="111"/>
        <v>0,</v>
      </c>
      <c r="BO137" s="155" t="str">
        <f t="shared" si="112"/>
        <v>0,</v>
      </c>
      <c r="BP137" s="155" t="str">
        <f t="shared" si="113"/>
        <v>0,</v>
      </c>
      <c r="BQ137" s="155" t="str">
        <f t="shared" si="114"/>
        <v>0,</v>
      </c>
      <c r="BR137" s="155" t="str">
        <f t="shared" si="115"/>
        <v>0,</v>
      </c>
      <c r="BS137" s="155" t="str">
        <f t="shared" si="116"/>
        <v>0,</v>
      </c>
    </row>
    <row r="138" spans="1:72" s="6" customFormat="1" ht="12.75">
      <c r="A138" s="99" t="str">
        <f>'Дисциплины+ЗЕ'!A121</f>
        <v>5Б</v>
      </c>
      <c r="B138" s="100">
        <f>'Дисциплины+ЗЕ'!B121</f>
        <v>4</v>
      </c>
      <c r="C138" s="107">
        <f>'Дисциплины+ЗЕ'!C121</f>
        <v>0</v>
      </c>
      <c r="D138" s="137">
        <v>0</v>
      </c>
      <c r="E138" s="114">
        <f>'Дисциплины+ЗЕ'!D121</f>
        <v>0</v>
      </c>
      <c r="F138" s="569">
        <f>SUM(G138:M138)</f>
        <v>0</v>
      </c>
      <c r="G138" s="17"/>
      <c r="H138" s="15"/>
      <c r="I138" s="15"/>
      <c r="J138" s="15"/>
      <c r="K138" s="15"/>
      <c r="L138" s="15"/>
      <c r="M138" s="15"/>
      <c r="N138" s="572">
        <f>36*E138</f>
        <v>0</v>
      </c>
      <c r="O138" s="149">
        <f>SUM(Q138:U138)</f>
        <v>0</v>
      </c>
      <c r="P138" s="123">
        <f>SUM(Q138:T138)</f>
        <v>0</v>
      </c>
      <c r="Q138" s="123">
        <f t="shared" si="137"/>
        <v>0</v>
      </c>
      <c r="R138" s="123">
        <f t="shared" si="137"/>
        <v>0</v>
      </c>
      <c r="S138" s="123">
        <f t="shared" si="137"/>
        <v>0</v>
      </c>
      <c r="T138" s="123">
        <f t="shared" si="137"/>
        <v>0</v>
      </c>
      <c r="U138" s="124">
        <f>AG138+AL138+AQ138+AV138+BA138+BF138+BK138+LEN(SUBSTITUTE(SUBSTITUTE(SUBSTITUTE(SUBSTITUTE(SUBSTITUTE(V138,"0",""),".","")," ",""),",",""),";",""))*36</f>
        <v>0</v>
      </c>
      <c r="V138" s="412"/>
      <c r="W138" s="22"/>
      <c r="X138" s="147"/>
      <c r="Y138" s="22"/>
      <c r="Z138" s="22"/>
      <c r="AA138" s="22"/>
      <c r="AB138" s="27"/>
      <c r="AC138" s="139"/>
      <c r="AD138" s="47"/>
      <c r="AE138" s="47"/>
      <c r="AF138" s="47"/>
      <c r="AG138" s="128">
        <f>G138*36-(SUM(AC138:AF138)+(COUNTIF($BN138,"*1*")*36))</f>
        <v>0</v>
      </c>
      <c r="AH138" s="139"/>
      <c r="AI138" s="47"/>
      <c r="AJ138" s="47"/>
      <c r="AK138" s="47"/>
      <c r="AL138" s="128">
        <f>H138*36-(SUM(AH138:AK138)+(COUNTIF($BN138,"*2*")*36))</f>
        <v>0</v>
      </c>
      <c r="AM138" s="139"/>
      <c r="AN138" s="47"/>
      <c r="AO138" s="47"/>
      <c r="AP138" s="47"/>
      <c r="AQ138" s="128">
        <f>I138*36-(SUM(AM138:AP138)+(COUNTIF($BN138,"*3")*36))</f>
        <v>0</v>
      </c>
      <c r="AR138" s="139"/>
      <c r="AS138" s="47"/>
      <c r="AT138" s="47"/>
      <c r="AU138" s="47"/>
      <c r="AV138" s="128">
        <f>J138*36-(SUM(AR138:AU138)+(COUNTIF($BN138,"*4*")*36))</f>
        <v>0</v>
      </c>
      <c r="AW138" s="139"/>
      <c r="AX138" s="47"/>
      <c r="AY138" s="47"/>
      <c r="AZ138" s="47"/>
      <c r="BA138" s="128">
        <f>K138*36-(SUM(AW138:AZ138)+(COUNTIF($BN138,"*5*")*36))</f>
        <v>0</v>
      </c>
      <c r="BB138" s="139"/>
      <c r="BC138" s="47"/>
      <c r="BD138" s="47"/>
      <c r="BE138" s="47"/>
      <c r="BF138" s="128">
        <f>L138*36-(SUM(BB138:BE138)+(COUNTIF($BN138,"*6*")*36))</f>
        <v>0</v>
      </c>
      <c r="BG138" s="139"/>
      <c r="BH138" s="47"/>
      <c r="BI138" s="47"/>
      <c r="BJ138" s="47"/>
      <c r="BK138" s="128">
        <f>M138*36-(SUM(BG138:BJ138)+(COUNTIF($BN138,"*7*")*36))</f>
        <v>0</v>
      </c>
      <c r="BL138" s="135"/>
      <c r="BM138" s="52"/>
      <c r="BN138" s="155" t="str">
        <f t="shared" si="111"/>
        <v>0,</v>
      </c>
      <c r="BO138" s="155" t="str">
        <f t="shared" si="112"/>
        <v>0,</v>
      </c>
      <c r="BP138" s="155" t="str">
        <f t="shared" si="113"/>
        <v>0,</v>
      </c>
      <c r="BQ138" s="155" t="str">
        <f t="shared" si="114"/>
        <v>0,</v>
      </c>
      <c r="BR138" s="155" t="str">
        <f t="shared" si="115"/>
        <v>0,</v>
      </c>
      <c r="BS138" s="155" t="str">
        <f t="shared" si="116"/>
        <v>0,</v>
      </c>
      <c r="BT138" s="52"/>
    </row>
    <row r="139" spans="1:72" s="6" customFormat="1" ht="12.75">
      <c r="A139" s="99" t="str">
        <f>'Дисциплины+ЗЕ'!A122</f>
        <v>5Б</v>
      </c>
      <c r="B139" s="100">
        <f>'Дисциплины+ЗЕ'!B122</f>
        <v>5</v>
      </c>
      <c r="C139" s="107">
        <f>'Дисциплины+ЗЕ'!C122</f>
        <v>0</v>
      </c>
      <c r="D139" s="137">
        <v>0</v>
      </c>
      <c r="E139" s="114">
        <f>'Дисциплины+ЗЕ'!D122</f>
        <v>0</v>
      </c>
      <c r="F139" s="569">
        <f>SUM(G139:M139)</f>
        <v>0</v>
      </c>
      <c r="G139" s="17"/>
      <c r="H139" s="15"/>
      <c r="I139" s="15"/>
      <c r="J139" s="15"/>
      <c r="K139" s="15"/>
      <c r="L139" s="15"/>
      <c r="M139" s="15"/>
      <c r="N139" s="572">
        <f>36*E139</f>
        <v>0</v>
      </c>
      <c r="O139" s="149">
        <f>SUM(Q139:U139)</f>
        <v>0</v>
      </c>
      <c r="P139" s="123">
        <f>SUM(Q139:T139)</f>
        <v>0</v>
      </c>
      <c r="Q139" s="123">
        <f t="shared" si="137"/>
        <v>0</v>
      </c>
      <c r="R139" s="123">
        <f t="shared" si="137"/>
        <v>0</v>
      </c>
      <c r="S139" s="123">
        <f t="shared" si="137"/>
        <v>0</v>
      </c>
      <c r="T139" s="123">
        <f t="shared" si="137"/>
        <v>0</v>
      </c>
      <c r="U139" s="124">
        <f>AG139+AL139+AQ139+AV139+BA139+BF139+BK139+LEN(SUBSTITUTE(SUBSTITUTE(SUBSTITUTE(SUBSTITUTE(SUBSTITUTE(V139,"0",""),".","")," ",""),",",""),";",""))*36</f>
        <v>0</v>
      </c>
      <c r="V139" s="412"/>
      <c r="W139" s="22"/>
      <c r="X139" s="147"/>
      <c r="Y139" s="22"/>
      <c r="Z139" s="22"/>
      <c r="AA139" s="22"/>
      <c r="AB139" s="27"/>
      <c r="AC139" s="139"/>
      <c r="AD139" s="47"/>
      <c r="AE139" s="47"/>
      <c r="AF139" s="47"/>
      <c r="AG139" s="128">
        <f>G139*36-(SUM(AC139:AF139)+(COUNTIF($BN139,"*1*")*36))</f>
        <v>0</v>
      </c>
      <c r="AH139" s="139"/>
      <c r="AI139" s="47"/>
      <c r="AJ139" s="47"/>
      <c r="AK139" s="47"/>
      <c r="AL139" s="128">
        <f>H139*36-(SUM(AH139:AK139)+(COUNTIF($BN139,"*2*")*36))</f>
        <v>0</v>
      </c>
      <c r="AM139" s="139"/>
      <c r="AN139" s="47"/>
      <c r="AO139" s="47"/>
      <c r="AP139" s="47"/>
      <c r="AQ139" s="128">
        <f>I139*36-(SUM(AM139:AP139)+(COUNTIF($BN139,"*3")*36))</f>
        <v>0</v>
      </c>
      <c r="AR139" s="139"/>
      <c r="AS139" s="47"/>
      <c r="AT139" s="47"/>
      <c r="AU139" s="47"/>
      <c r="AV139" s="128">
        <f>J139*36-(SUM(AR139:AU139)+(COUNTIF($BN139,"*4*")*36))</f>
        <v>0</v>
      </c>
      <c r="AW139" s="139"/>
      <c r="AX139" s="47"/>
      <c r="AY139" s="47"/>
      <c r="AZ139" s="47"/>
      <c r="BA139" s="128">
        <f>K139*36-(SUM(AW139:AZ139)+(COUNTIF($BN139,"*5*")*36))</f>
        <v>0</v>
      </c>
      <c r="BB139" s="139"/>
      <c r="BC139" s="47"/>
      <c r="BD139" s="47"/>
      <c r="BE139" s="47"/>
      <c r="BF139" s="128">
        <f>L139*36-(SUM(BB139:BE139)+(COUNTIF($BN139,"*6*")*36))</f>
        <v>0</v>
      </c>
      <c r="BG139" s="139"/>
      <c r="BH139" s="47"/>
      <c r="BI139" s="47"/>
      <c r="BJ139" s="47"/>
      <c r="BK139" s="128">
        <f>M139*36-(SUM(BG139:BJ139)+(COUNTIF($BN139,"*7*")*36))</f>
        <v>0</v>
      </c>
      <c r="BL139" s="135"/>
      <c r="BM139" s="52"/>
      <c r="BN139" s="155" t="str">
        <f t="shared" si="111"/>
        <v>0,</v>
      </c>
      <c r="BO139" s="155" t="str">
        <f t="shared" si="112"/>
        <v>0,</v>
      </c>
      <c r="BP139" s="155" t="str">
        <f t="shared" si="113"/>
        <v>0,</v>
      </c>
      <c r="BQ139" s="155" t="str">
        <f t="shared" si="114"/>
        <v>0,</v>
      </c>
      <c r="BR139" s="155" t="str">
        <f t="shared" si="115"/>
        <v>0,</v>
      </c>
      <c r="BS139" s="155" t="str">
        <f t="shared" si="116"/>
        <v>0,</v>
      </c>
      <c r="BT139" s="52"/>
    </row>
    <row r="140" spans="1:71" ht="10.5" customHeight="1">
      <c r="A140" s="104" t="str">
        <f>'Дисциплины+ЗЕ'!A123</f>
        <v>6_ИГА</v>
      </c>
      <c r="B140" s="105">
        <f>'Дисциплины+ЗЕ'!B123</f>
        <v>0</v>
      </c>
      <c r="C140" s="106" t="str">
        <f>'Дисциплины+ЗЕ'!C123</f>
        <v>6_ИГА</v>
      </c>
      <c r="D140" s="23"/>
      <c r="E140" s="115">
        <f>'Дисциплины+ЗЕ'!D123</f>
        <v>12</v>
      </c>
      <c r="F140" s="570">
        <f aca="true" t="shared" si="138" ref="F140:U140">SUBTOTAL(9,F141:F143)</f>
        <v>12</v>
      </c>
      <c r="G140" s="125">
        <f t="shared" si="138"/>
        <v>0</v>
      </c>
      <c r="H140" s="148">
        <f t="shared" si="138"/>
        <v>0</v>
      </c>
      <c r="I140" s="148">
        <f t="shared" si="138"/>
        <v>0</v>
      </c>
      <c r="J140" s="148">
        <f t="shared" si="138"/>
        <v>0</v>
      </c>
      <c r="K140" s="148">
        <f t="shared" si="138"/>
        <v>0</v>
      </c>
      <c r="L140" s="148">
        <f t="shared" si="138"/>
        <v>0</v>
      </c>
      <c r="M140" s="148">
        <f t="shared" si="138"/>
        <v>12</v>
      </c>
      <c r="N140" s="115">
        <f t="shared" si="138"/>
        <v>432</v>
      </c>
      <c r="O140" s="148">
        <f t="shared" si="138"/>
        <v>432</v>
      </c>
      <c r="P140" s="126">
        <f t="shared" si="138"/>
        <v>0</v>
      </c>
      <c r="Q140" s="126">
        <f t="shared" si="138"/>
        <v>0</v>
      </c>
      <c r="R140" s="126">
        <f t="shared" si="138"/>
        <v>0</v>
      </c>
      <c r="S140" s="126">
        <f t="shared" si="138"/>
        <v>0</v>
      </c>
      <c r="T140" s="126">
        <f t="shared" si="138"/>
        <v>0</v>
      </c>
      <c r="U140" s="127">
        <f t="shared" si="138"/>
        <v>432</v>
      </c>
      <c r="V140" s="411"/>
      <c r="W140" s="21"/>
      <c r="X140" s="21"/>
      <c r="Y140" s="21"/>
      <c r="Z140" s="21"/>
      <c r="AA140" s="21"/>
      <c r="AB140" s="26"/>
      <c r="AC140" s="28"/>
      <c r="AD140" s="21"/>
      <c r="AE140" s="21"/>
      <c r="AF140" s="21"/>
      <c r="AG140" s="21"/>
      <c r="AH140" s="28"/>
      <c r="AI140" s="21"/>
      <c r="AJ140" s="21"/>
      <c r="AK140" s="21"/>
      <c r="AL140" s="21"/>
      <c r="AM140" s="21"/>
      <c r="AN140" s="21"/>
      <c r="AO140" s="21"/>
      <c r="AP140" s="21"/>
      <c r="AQ140" s="21"/>
      <c r="AR140" s="28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8"/>
      <c r="BH140" s="21"/>
      <c r="BI140" s="21"/>
      <c r="BJ140" s="21"/>
      <c r="BK140" s="26"/>
      <c r="BM140" s="52"/>
      <c r="BN140" s="155" t="str">
        <f t="shared" si="111"/>
        <v>0,</v>
      </c>
      <c r="BO140" s="155" t="str">
        <f t="shared" si="112"/>
        <v>0,</v>
      </c>
      <c r="BP140" s="155" t="str">
        <f t="shared" si="113"/>
        <v>0,</v>
      </c>
      <c r="BQ140" s="155" t="str">
        <f t="shared" si="114"/>
        <v>0,</v>
      </c>
      <c r="BR140" s="155" t="str">
        <f t="shared" si="115"/>
        <v>0,</v>
      </c>
      <c r="BS140" s="155" t="str">
        <f t="shared" si="116"/>
        <v>0,</v>
      </c>
    </row>
    <row r="141" spans="1:71" ht="12.75">
      <c r="A141" s="99" t="str">
        <f>'Дисциплины+ЗЕ'!A124</f>
        <v>6Б</v>
      </c>
      <c r="B141" s="100">
        <f>'Дисциплины+ЗЕ'!B124</f>
        <v>1</v>
      </c>
      <c r="C141" s="101" t="str">
        <f>'Дисциплины+ЗЕ'!C124</f>
        <v>ВКР</v>
      </c>
      <c r="D141" s="137">
        <v>0</v>
      </c>
      <c r="E141" s="114">
        <f>'Дисциплины+ЗЕ'!D124</f>
        <v>12</v>
      </c>
      <c r="F141" s="569">
        <f>SUM(G141:M141)</f>
        <v>12</v>
      </c>
      <c r="G141" s="17"/>
      <c r="H141" s="15"/>
      <c r="I141" s="15"/>
      <c r="J141" s="15"/>
      <c r="K141" s="15"/>
      <c r="L141" s="15"/>
      <c r="M141" s="15">
        <v>12</v>
      </c>
      <c r="N141" s="572">
        <f>36*E141</f>
        <v>432</v>
      </c>
      <c r="O141" s="149">
        <f>SUM(Q141:U141)</f>
        <v>432</v>
      </c>
      <c r="P141" s="123">
        <f>SUM(Q141:T141)</f>
        <v>0</v>
      </c>
      <c r="Q141" s="123">
        <f aca="true" t="shared" si="139" ref="Q141:T143">AC141+AH141+AM141+AR141+AW141+BB141+BG141</f>
        <v>0</v>
      </c>
      <c r="R141" s="123">
        <f t="shared" si="139"/>
        <v>0</v>
      </c>
      <c r="S141" s="123">
        <f t="shared" si="139"/>
        <v>0</v>
      </c>
      <c r="T141" s="123">
        <f t="shared" si="139"/>
        <v>0</v>
      </c>
      <c r="U141" s="124">
        <f>AG141+AL141+AQ141+AV141+BA141+BF141+BK141+LEN(SUBSTITUTE(SUBSTITUTE(SUBSTITUTE(SUBSTITUTE(SUBSTITUTE(V141,"0",""),".","")," ",""),",",""),";",""))*36</f>
        <v>432</v>
      </c>
      <c r="V141" s="412">
        <v>7</v>
      </c>
      <c r="W141" s="22"/>
      <c r="X141" s="147"/>
      <c r="Y141" s="22"/>
      <c r="Z141" s="22"/>
      <c r="AA141" s="22"/>
      <c r="AB141" s="27"/>
      <c r="AC141" s="139"/>
      <c r="AD141" s="47"/>
      <c r="AE141" s="47"/>
      <c r="AF141" s="47"/>
      <c r="AG141" s="128">
        <f>G141*36-(SUM(AC141:AF141)+(COUNTIF($BN141,"*1*")*36))</f>
        <v>0</v>
      </c>
      <c r="AH141" s="139"/>
      <c r="AI141" s="47"/>
      <c r="AJ141" s="47"/>
      <c r="AK141" s="47"/>
      <c r="AL141" s="128">
        <f>H141*36-(SUM(AH141:AK141)+(COUNTIF($BN141,"*2*")*36))</f>
        <v>0</v>
      </c>
      <c r="AM141" s="139"/>
      <c r="AN141" s="47"/>
      <c r="AO141" s="47"/>
      <c r="AP141" s="47"/>
      <c r="AQ141" s="128">
        <f>I141*36-(SUM(AM141:AP141)+(COUNTIF($BN141,"*3")*36))</f>
        <v>0</v>
      </c>
      <c r="AR141" s="139"/>
      <c r="AS141" s="47"/>
      <c r="AT141" s="47"/>
      <c r="AU141" s="47"/>
      <c r="AV141" s="128">
        <f>J141*36-(SUM(AR141:AU141)+(COUNTIF($BN141,"*4*")*36))</f>
        <v>0</v>
      </c>
      <c r="AW141" s="139"/>
      <c r="AX141" s="47"/>
      <c r="AY141" s="47"/>
      <c r="AZ141" s="47"/>
      <c r="BA141" s="128">
        <f>K141*36-(SUM(AW141:AZ141)+(COUNTIF($BN141,"*5*")*36))</f>
        <v>0</v>
      </c>
      <c r="BB141" s="139"/>
      <c r="BC141" s="47"/>
      <c r="BD141" s="47"/>
      <c r="BE141" s="47"/>
      <c r="BF141" s="128">
        <f>L141*36-(SUM(BB141:BE141)+(COUNTIF($BN141,"*6*")*36))</f>
        <v>0</v>
      </c>
      <c r="BG141" s="139"/>
      <c r="BH141" s="47"/>
      <c r="BI141" s="47"/>
      <c r="BJ141" s="47"/>
      <c r="BK141" s="128">
        <f>M141*36-(SUM(BG141:BJ141)+(COUNTIF($BN141,"*7*")*36))</f>
        <v>396</v>
      </c>
      <c r="BM141" s="52"/>
      <c r="BN141" s="155" t="str">
        <f t="shared" si="111"/>
        <v>7,</v>
      </c>
      <c r="BO141" s="155" t="str">
        <f t="shared" si="112"/>
        <v>0,</v>
      </c>
      <c r="BP141" s="155" t="str">
        <f t="shared" si="113"/>
        <v>0,</v>
      </c>
      <c r="BQ141" s="155" t="str">
        <f t="shared" si="114"/>
        <v>0,</v>
      </c>
      <c r="BR141" s="155" t="str">
        <f t="shared" si="115"/>
        <v>0,</v>
      </c>
      <c r="BS141" s="155" t="str">
        <f t="shared" si="116"/>
        <v>0,</v>
      </c>
    </row>
    <row r="142" spans="1:72" s="6" customFormat="1" ht="12.75">
      <c r="A142" s="99" t="str">
        <f>'Дисциплины+ЗЕ'!A125</f>
        <v>6Б</v>
      </c>
      <c r="B142" s="100">
        <f>'Дисциплины+ЗЕ'!B125</f>
        <v>2</v>
      </c>
      <c r="C142" s="108">
        <f>'Дисциплины+ЗЕ'!C125</f>
        <v>0</v>
      </c>
      <c r="D142" s="137">
        <v>0</v>
      </c>
      <c r="E142" s="114">
        <f>'Дисциплины+ЗЕ'!D125</f>
        <v>0</v>
      </c>
      <c r="F142" s="569">
        <f>SUM(G142:M142)</f>
        <v>0</v>
      </c>
      <c r="G142" s="17"/>
      <c r="H142" s="15"/>
      <c r="I142" s="15"/>
      <c r="J142" s="15"/>
      <c r="K142" s="15"/>
      <c r="L142" s="15"/>
      <c r="M142" s="15"/>
      <c r="N142" s="572">
        <f>36*E142</f>
        <v>0</v>
      </c>
      <c r="O142" s="149">
        <f>SUM(Q142:U142)</f>
        <v>0</v>
      </c>
      <c r="P142" s="123">
        <f>SUM(Q142:T142)</f>
        <v>0</v>
      </c>
      <c r="Q142" s="123">
        <f t="shared" si="139"/>
        <v>0</v>
      </c>
      <c r="R142" s="123">
        <f t="shared" si="139"/>
        <v>0</v>
      </c>
      <c r="S142" s="123">
        <f t="shared" si="139"/>
        <v>0</v>
      </c>
      <c r="T142" s="123">
        <f t="shared" si="139"/>
        <v>0</v>
      </c>
      <c r="U142" s="124">
        <f>AG142+AL142+AQ142+AV142+BA142+BF142+BK142+LEN(SUBSTITUTE(SUBSTITUTE(SUBSTITUTE(SUBSTITUTE(SUBSTITUTE(V142,"0",""),".","")," ",""),",",""),";",""))*36</f>
        <v>0</v>
      </c>
      <c r="V142" s="412"/>
      <c r="W142" s="22"/>
      <c r="X142" s="147"/>
      <c r="Y142" s="22"/>
      <c r="Z142" s="22"/>
      <c r="AA142" s="22"/>
      <c r="AB142" s="27"/>
      <c r="AC142" s="139"/>
      <c r="AD142" s="47"/>
      <c r="AE142" s="47"/>
      <c r="AF142" s="47"/>
      <c r="AG142" s="128">
        <f>G142*36-(SUM(AC142:AF142)+(COUNTIF($BN142,"*1*")*36))</f>
        <v>0</v>
      </c>
      <c r="AH142" s="139"/>
      <c r="AI142" s="47"/>
      <c r="AJ142" s="47"/>
      <c r="AK142" s="47"/>
      <c r="AL142" s="128">
        <f>H142*36-(SUM(AH142:AK142)+(COUNTIF($BN142,"*2*")*36))</f>
        <v>0</v>
      </c>
      <c r="AM142" s="139"/>
      <c r="AN142" s="47"/>
      <c r="AO142" s="47"/>
      <c r="AP142" s="47"/>
      <c r="AQ142" s="128">
        <f>I142*36-(SUM(AM142:AP142)+(COUNTIF($BN142,"*3")*36))</f>
        <v>0</v>
      </c>
      <c r="AR142" s="139"/>
      <c r="AS142" s="47"/>
      <c r="AT142" s="47"/>
      <c r="AU142" s="47"/>
      <c r="AV142" s="128">
        <f>J142*36-(SUM(AR142:AU142)+(COUNTIF($BN142,"*4*")*36))</f>
        <v>0</v>
      </c>
      <c r="AW142" s="139"/>
      <c r="AX142" s="47"/>
      <c r="AY142" s="47"/>
      <c r="AZ142" s="47"/>
      <c r="BA142" s="128">
        <f>K142*36-(SUM(AW142:AZ142)+(COUNTIF($BN142,"*5*")*36))</f>
        <v>0</v>
      </c>
      <c r="BB142" s="139"/>
      <c r="BC142" s="47"/>
      <c r="BD142" s="47"/>
      <c r="BE142" s="47"/>
      <c r="BF142" s="128">
        <f>L142*36-(SUM(BB142:BE142)+(COUNTIF($BN142,"*6*")*36))</f>
        <v>0</v>
      </c>
      <c r="BG142" s="139"/>
      <c r="BH142" s="47"/>
      <c r="BI142" s="47"/>
      <c r="BJ142" s="47"/>
      <c r="BK142" s="128">
        <f>M142*36-(SUM(BG142:BJ142)+(COUNTIF($BN142,"*7*")*36))</f>
        <v>0</v>
      </c>
      <c r="BL142" s="135"/>
      <c r="BM142" s="52"/>
      <c r="BN142" s="155" t="str">
        <f t="shared" si="111"/>
        <v>0,</v>
      </c>
      <c r="BO142" s="155" t="str">
        <f t="shared" si="112"/>
        <v>0,</v>
      </c>
      <c r="BP142" s="155" t="str">
        <f t="shared" si="113"/>
        <v>0,</v>
      </c>
      <c r="BQ142" s="155" t="str">
        <f t="shared" si="114"/>
        <v>0,</v>
      </c>
      <c r="BR142" s="155" t="str">
        <f t="shared" si="115"/>
        <v>0,</v>
      </c>
      <c r="BS142" s="155" t="str">
        <f t="shared" si="116"/>
        <v>0,</v>
      </c>
      <c r="BT142" s="52"/>
    </row>
    <row r="143" spans="1:72" s="6" customFormat="1" ht="13.5" thickBot="1">
      <c r="A143" s="110" t="str">
        <f>'Дисциплины+ЗЕ'!A126</f>
        <v>6Б</v>
      </c>
      <c r="B143" s="111">
        <f>'Дисциплины+ЗЕ'!B126</f>
        <v>3</v>
      </c>
      <c r="C143" s="151">
        <f>'Дисциплины+ЗЕ'!C126</f>
        <v>0</v>
      </c>
      <c r="D143" s="152">
        <v>0</v>
      </c>
      <c r="E143" s="116">
        <f>'Дисциплины+ЗЕ'!D126</f>
        <v>0</v>
      </c>
      <c r="F143" s="571">
        <f>SUM(G143:M143)</f>
        <v>0</v>
      </c>
      <c r="G143" s="24"/>
      <c r="H143" s="16"/>
      <c r="I143" s="16"/>
      <c r="J143" s="16"/>
      <c r="K143" s="16"/>
      <c r="L143" s="16"/>
      <c r="M143" s="16"/>
      <c r="N143" s="573">
        <f>36*E143</f>
        <v>0</v>
      </c>
      <c r="O143" s="149">
        <f>SUM(Q143:U143)</f>
        <v>0</v>
      </c>
      <c r="P143" s="123">
        <f>SUM(Q143:T143)</f>
        <v>0</v>
      </c>
      <c r="Q143" s="123">
        <f t="shared" si="139"/>
        <v>0</v>
      </c>
      <c r="R143" s="123">
        <f t="shared" si="139"/>
        <v>0</v>
      </c>
      <c r="S143" s="123">
        <f t="shared" si="139"/>
        <v>0</v>
      </c>
      <c r="T143" s="123">
        <f t="shared" si="139"/>
        <v>0</v>
      </c>
      <c r="U143" s="124">
        <f>AG143+AL143+AQ143+AV143+BA143+BF143+BK143+LEN(SUBSTITUTE(SUBSTITUTE(SUBSTITUTE(SUBSTITUTE(SUBSTITUTE(V143,"0",""),".","")," ",""),",",""),";",""))*36</f>
        <v>0</v>
      </c>
      <c r="V143" s="413"/>
      <c r="W143" s="158"/>
      <c r="X143" s="157"/>
      <c r="Y143" s="158"/>
      <c r="Z143" s="158"/>
      <c r="AA143" s="158"/>
      <c r="AB143" s="159"/>
      <c r="AC143" s="160"/>
      <c r="AD143" s="162"/>
      <c r="AE143" s="162"/>
      <c r="AF143" s="162"/>
      <c r="AG143" s="154">
        <f>G143*36-(SUM(AC143:AF143)+(COUNTIF($BN143,"*1*")*36))</f>
        <v>0</v>
      </c>
      <c r="AH143" s="160"/>
      <c r="AI143" s="162"/>
      <c r="AJ143" s="162"/>
      <c r="AK143" s="162"/>
      <c r="AL143" s="154">
        <f>IF(SUM(AH143:AK143)&gt;0,(L143*36-(SUM(AH143:AK143)+(COUNTIF($BN143,"*1*")*36))),0)</f>
        <v>0</v>
      </c>
      <c r="AM143" s="160"/>
      <c r="AN143" s="162"/>
      <c r="AO143" s="162"/>
      <c r="AP143" s="162"/>
      <c r="AQ143" s="154">
        <f>I143*36-(SUM(AM143:AP143)+(COUNTIF($BN143,"*3")*36))</f>
        <v>0</v>
      </c>
      <c r="AR143" s="160"/>
      <c r="AS143" s="162"/>
      <c r="AT143" s="162"/>
      <c r="AU143" s="162"/>
      <c r="AV143" s="154">
        <f>J143*36-(SUM(AR143:AU143)+(COUNTIF($BN143,"*4*")*36))</f>
        <v>0</v>
      </c>
      <c r="AW143" s="160"/>
      <c r="AX143" s="162"/>
      <c r="AY143" s="162"/>
      <c r="AZ143" s="162"/>
      <c r="BA143" s="154">
        <f>K143*36-(SUM(AW143:AZ143)+(COUNTIF($BN143,"*5*")*36))</f>
        <v>0</v>
      </c>
      <c r="BB143" s="160"/>
      <c r="BC143" s="162"/>
      <c r="BD143" s="162"/>
      <c r="BE143" s="162"/>
      <c r="BF143" s="154">
        <f>L143*36-(SUM(BB143:BE143)+(COUNTIF($BN143,"*6*")*36))</f>
        <v>0</v>
      </c>
      <c r="BG143" s="160"/>
      <c r="BH143" s="162"/>
      <c r="BI143" s="162"/>
      <c r="BJ143" s="162"/>
      <c r="BK143" s="154">
        <f>M143*36-(SUM(BG143:BJ143)+(COUNTIF($BN143,"*7*")*36))</f>
        <v>0</v>
      </c>
      <c r="BL143" s="135"/>
      <c r="BM143" s="52"/>
      <c r="BN143" s="155" t="str">
        <f t="shared" si="111"/>
        <v>0,</v>
      </c>
      <c r="BO143" s="155" t="str">
        <f t="shared" si="112"/>
        <v>0,</v>
      </c>
      <c r="BP143" s="155" t="str">
        <f t="shared" si="113"/>
        <v>0,</v>
      </c>
      <c r="BQ143" s="155" t="str">
        <f t="shared" si="114"/>
        <v>0,</v>
      </c>
      <c r="BR143" s="155" t="str">
        <f t="shared" si="115"/>
        <v>0,</v>
      </c>
      <c r="BS143" s="155" t="str">
        <f t="shared" si="116"/>
        <v>0,</v>
      </c>
      <c r="BT143" s="52"/>
    </row>
    <row r="144" spans="1:72" s="7" customFormat="1" ht="12.75">
      <c r="A144" s="8"/>
      <c r="B144" s="8"/>
      <c r="C144" s="10"/>
      <c r="D144" s="11"/>
      <c r="E144" s="18"/>
      <c r="F144" s="3"/>
      <c r="G144" s="4"/>
      <c r="H144" s="4"/>
      <c r="I144" s="4"/>
      <c r="J144" s="4"/>
      <c r="K144" s="4"/>
      <c r="L144" s="4"/>
      <c r="M144" s="4"/>
      <c r="N144" s="11"/>
      <c r="O144" s="46"/>
      <c r="P144" s="9" t="s">
        <v>11</v>
      </c>
      <c r="Q144" s="9"/>
      <c r="R144" s="9"/>
      <c r="S144" s="9"/>
      <c r="T144" s="9"/>
      <c r="U144" s="9"/>
      <c r="V144" s="12"/>
      <c r="W144" s="9"/>
      <c r="X144" s="9"/>
      <c r="Y144" s="9"/>
      <c r="Z144" s="9"/>
      <c r="AA144" s="12"/>
      <c r="AB144" s="12"/>
      <c r="AC144" s="300"/>
      <c r="AD144" s="300"/>
      <c r="AE144" s="300"/>
      <c r="AF144" s="300"/>
      <c r="AG144" s="300"/>
      <c r="AH144" s="300"/>
      <c r="AI144" s="300"/>
      <c r="AJ144" s="300"/>
      <c r="AK144" s="300"/>
      <c r="AL144" s="300"/>
      <c r="AM144" s="300"/>
      <c r="AN144" s="300"/>
      <c r="AO144" s="300"/>
      <c r="AP144" s="300"/>
      <c r="AQ144" s="300"/>
      <c r="AR144" s="300"/>
      <c r="AS144" s="300"/>
      <c r="AT144" s="300"/>
      <c r="AU144" s="300"/>
      <c r="AV144" s="300"/>
      <c r="AW144" s="300"/>
      <c r="AX144" s="300"/>
      <c r="AY144" s="300"/>
      <c r="AZ144" s="300"/>
      <c r="BA144" s="300"/>
      <c r="BB144" s="300"/>
      <c r="BC144" s="300"/>
      <c r="BD144" s="300"/>
      <c r="BE144" s="300"/>
      <c r="BF144" s="300"/>
      <c r="BG144" s="300"/>
      <c r="BH144" s="300"/>
      <c r="BI144" s="300"/>
      <c r="BJ144" s="300"/>
      <c r="BK144" s="300"/>
      <c r="BL144" s="135"/>
      <c r="BM144" s="37"/>
      <c r="BN144" s="37"/>
      <c r="BO144" s="37"/>
      <c r="BP144" s="37"/>
      <c r="BQ144" s="37"/>
      <c r="BR144" s="37"/>
      <c r="BS144" s="37"/>
      <c r="BT144" s="37"/>
    </row>
    <row r="145" spans="1:63" ht="12.75">
      <c r="A145" s="8"/>
      <c r="B145" s="8"/>
      <c r="C145" s="10"/>
      <c r="D145" s="11"/>
      <c r="E145" s="18"/>
      <c r="N145" s="11"/>
      <c r="O145" s="46"/>
      <c r="P145" s="9"/>
      <c r="Q145" s="9"/>
      <c r="R145" s="9"/>
      <c r="S145" s="9"/>
      <c r="T145" s="9"/>
      <c r="U145" s="9"/>
      <c r="V145" s="12"/>
      <c r="W145" s="9"/>
      <c r="X145" s="9"/>
      <c r="Y145" s="9"/>
      <c r="Z145" s="9"/>
      <c r="AA145" s="12"/>
      <c r="AB145" s="12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</row>
    <row r="146" spans="29:63" ht="12.75"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</row>
    <row r="147" spans="1:63" ht="12.75">
      <c r="A147" s="235" t="s">
        <v>88</v>
      </c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</row>
    <row r="148" spans="1:63" ht="12.75">
      <c r="A148" s="235" t="s">
        <v>89</v>
      </c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6" t="s">
        <v>374</v>
      </c>
      <c r="S148" s="236"/>
      <c r="T148" s="236"/>
      <c r="U148" s="236"/>
      <c r="V148" s="236"/>
      <c r="W148" s="236"/>
      <c r="X148" s="236"/>
      <c r="Y148" s="236"/>
      <c r="Z148" s="235"/>
      <c r="AA148" s="235"/>
      <c r="AB148" s="235"/>
      <c r="AC148" s="236"/>
      <c r="AD148" s="236"/>
      <c r="AE148" s="236"/>
      <c r="AF148" s="236"/>
      <c r="AG148" s="236"/>
      <c r="AH148" s="236"/>
      <c r="AI148" s="235"/>
      <c r="AJ148" s="235" t="s">
        <v>376</v>
      </c>
      <c r="AK148" s="235"/>
      <c r="AL148" s="235"/>
      <c r="AM148" s="235"/>
      <c r="AN148" s="235"/>
      <c r="AO148" s="235"/>
      <c r="AP148" s="235"/>
      <c r="AQ148" s="235"/>
      <c r="AW148" s="235"/>
      <c r="AX148" s="235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</row>
    <row r="149" spans="1:63" ht="12.75">
      <c r="A149" s="235"/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40" t="s">
        <v>375</v>
      </c>
      <c r="S149" s="240"/>
      <c r="T149" s="240"/>
      <c r="U149" s="240"/>
      <c r="V149" s="240"/>
      <c r="W149" s="240"/>
      <c r="X149" s="240"/>
      <c r="Y149" s="240"/>
      <c r="Z149" s="235"/>
      <c r="AA149" s="235"/>
      <c r="AB149" s="235"/>
      <c r="AC149" s="236"/>
      <c r="AD149" s="236"/>
      <c r="AE149" s="236"/>
      <c r="AF149" s="236"/>
      <c r="AG149" s="236"/>
      <c r="AH149" s="236"/>
      <c r="AI149" s="235"/>
      <c r="AJ149" s="235" t="s">
        <v>376</v>
      </c>
      <c r="AK149" s="235"/>
      <c r="AL149" s="235"/>
      <c r="AM149" s="235"/>
      <c r="AN149" s="235"/>
      <c r="AO149" s="235"/>
      <c r="AP149" s="235"/>
      <c r="AQ149" s="235"/>
      <c r="AW149" s="235"/>
      <c r="AX149" s="235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</row>
    <row r="150" spans="1:63" ht="12.75">
      <c r="A150" s="235"/>
      <c r="B150" s="235"/>
      <c r="C150" s="235" t="s">
        <v>90</v>
      </c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40"/>
      <c r="S150" s="240"/>
      <c r="T150" s="240"/>
      <c r="U150" s="240"/>
      <c r="V150" s="240"/>
      <c r="W150" s="240"/>
      <c r="X150" s="240"/>
      <c r="Y150" s="240"/>
      <c r="Z150" s="235"/>
      <c r="AA150" s="235"/>
      <c r="AB150" s="235"/>
      <c r="AC150" s="236"/>
      <c r="AD150" s="236"/>
      <c r="AE150" s="236"/>
      <c r="AF150" s="236"/>
      <c r="AG150" s="236"/>
      <c r="AH150" s="236"/>
      <c r="AI150" s="235"/>
      <c r="AJ150" s="235" t="s">
        <v>376</v>
      </c>
      <c r="AK150" s="235"/>
      <c r="AL150" s="235"/>
      <c r="AM150" s="235"/>
      <c r="AN150" s="235"/>
      <c r="AO150" s="235"/>
      <c r="AP150" s="235"/>
      <c r="AQ150" s="235"/>
      <c r="AW150" s="235"/>
      <c r="AX150" s="235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</row>
    <row r="151" spans="1:63" ht="12.75">
      <c r="A151" s="235"/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40"/>
      <c r="S151" s="240"/>
      <c r="T151" s="240"/>
      <c r="U151" s="240"/>
      <c r="V151" s="240"/>
      <c r="W151" s="240"/>
      <c r="X151" s="240"/>
      <c r="Y151" s="240"/>
      <c r="Z151" s="235"/>
      <c r="AA151" s="235"/>
      <c r="AB151" s="235"/>
      <c r="AC151" s="236"/>
      <c r="AD151" s="236"/>
      <c r="AE151" s="236"/>
      <c r="AF151" s="236"/>
      <c r="AG151" s="236"/>
      <c r="AH151" s="236"/>
      <c r="AI151" s="235"/>
      <c r="AJ151" s="235" t="s">
        <v>376</v>
      </c>
      <c r="AK151" s="235"/>
      <c r="AL151" s="235"/>
      <c r="AM151" s="235"/>
      <c r="AN151" s="235"/>
      <c r="AO151" s="235"/>
      <c r="AP151" s="235"/>
      <c r="AQ151" s="235"/>
      <c r="AW151" s="235"/>
      <c r="AX151" s="235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</row>
    <row r="152" spans="29:63" ht="12.75"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</row>
    <row r="153" spans="29:63" ht="12.75"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</row>
    <row r="154" spans="29:63" ht="12.75"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</row>
    <row r="155" spans="29:63" ht="12.75"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</row>
    <row r="156" spans="29:63" ht="12.75"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</row>
    <row r="157" spans="29:63" ht="12.75"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</row>
    <row r="158" spans="29:63" ht="12.75"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</row>
    <row r="159" spans="29:63" ht="12.75"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</row>
    <row r="160" spans="29:63" ht="12.75"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</row>
    <row r="161" spans="29:63" ht="12.75"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</row>
    <row r="162" spans="29:63" ht="12.75"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</row>
    <row r="163" spans="29:63" ht="12.75"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</row>
    <row r="164" spans="29:63" ht="12.75"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</row>
    <row r="165" spans="29:63" ht="12.75"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</row>
    <row r="166" spans="29:63" ht="12.75"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</row>
    <row r="167" spans="29:63" ht="12.75"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</row>
    <row r="168" spans="29:63" ht="12.75"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</row>
    <row r="169" spans="29:63" ht="12.75"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</row>
    <row r="170" spans="29:63" ht="12.75"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</row>
    <row r="171" spans="29:63" ht="12.75"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</row>
    <row r="172" spans="29:63" ht="12.75"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</row>
    <row r="173" spans="29:63" ht="12.75"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</row>
    <row r="174" spans="29:63" ht="12.75"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</row>
    <row r="175" spans="29:63" ht="12.75"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</row>
    <row r="176" spans="29:63" ht="12.75"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</row>
    <row r="177" spans="29:63" ht="12.75"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</row>
    <row r="178" spans="29:63" ht="12.75"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</row>
    <row r="179" spans="29:63" ht="12.75"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</row>
    <row r="180" spans="29:63" ht="12.75"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</row>
    <row r="181" spans="29:63" ht="12.75"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</row>
    <row r="182" spans="29:63" ht="12.75"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</row>
    <row r="183" spans="29:63" ht="12.75"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</row>
    <row r="184" spans="29:63" ht="12.75"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</row>
    <row r="185" spans="29:63" ht="12.75"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</row>
    <row r="186" spans="29:63" ht="12.75"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</row>
    <row r="187" spans="29:63" ht="12.75"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</row>
    <row r="188" spans="29:63" ht="12.75"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</row>
    <row r="189" spans="29:63" ht="12.75"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</row>
    <row r="190" spans="29:63" ht="12.75"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</row>
    <row r="191" spans="29:63" ht="12.75"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</row>
    <row r="192" spans="29:63" ht="12.75"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</row>
    <row r="193" spans="29:63" ht="12.75"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</row>
    <row r="194" spans="29:63" ht="12.75"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</row>
    <row r="195" spans="29:63" ht="12.75"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</row>
    <row r="196" spans="29:63" ht="12.75"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</row>
    <row r="197" spans="29:63" ht="12.75"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</row>
    <row r="198" spans="29:63" ht="12.75"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</row>
    <row r="199" spans="29:63" ht="12.75"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</row>
    <row r="200" spans="29:63" ht="12.75"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</row>
    <row r="201" spans="29:63" ht="12.75"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</row>
    <row r="202" spans="29:63" ht="12.75"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</row>
    <row r="203" spans="29:63" ht="12.75"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</row>
    <row r="204" spans="29:63" ht="12.75"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</row>
    <row r="205" spans="29:63" ht="12.75"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</row>
    <row r="206" spans="29:63" ht="12.75"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</row>
    <row r="207" spans="29:63" ht="12.75"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</row>
    <row r="208" spans="29:63" ht="12.75"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</row>
    <row r="209" spans="29:63" ht="12.75"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</row>
    <row r="210" spans="29:63" ht="12.75"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</row>
    <row r="211" spans="29:63" ht="12.75"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</row>
    <row r="212" spans="29:63" ht="12.75"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</row>
    <row r="213" spans="29:63" ht="12.75"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</row>
    <row r="214" spans="29:63" ht="12.75"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</row>
    <row r="215" spans="29:63" ht="12.75"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</row>
    <row r="216" spans="29:63" ht="12.75"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</row>
    <row r="217" spans="29:63" ht="12.75"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</row>
    <row r="218" spans="29:63" ht="12.75"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</row>
    <row r="219" spans="29:63" ht="12.75"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</row>
    <row r="220" spans="29:63" ht="12.75"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</row>
    <row r="221" spans="29:63" ht="12.75"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</row>
    <row r="222" spans="29:63" ht="12.75"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</row>
    <row r="223" spans="29:63" ht="12.75"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</row>
    <row r="224" spans="29:63" ht="12.75"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</row>
    <row r="225" spans="29:63" ht="12.75"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</row>
    <row r="226" spans="29:63" ht="12.75"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</row>
    <row r="227" spans="29:63" ht="12.75"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</row>
    <row r="228" spans="29:63" ht="12.75"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</row>
    <row r="229" spans="29:63" ht="12.75"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</row>
    <row r="230" spans="29:63" ht="12.75"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</row>
    <row r="231" spans="29:63" ht="12.75"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</row>
    <row r="232" spans="29:63" ht="12.75"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</row>
    <row r="233" spans="29:63" ht="12.75"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</row>
    <row r="234" spans="29:63" ht="12.75"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</row>
    <row r="235" spans="29:63" ht="12.75"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</row>
    <row r="236" spans="29:63" ht="12.75"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</row>
    <row r="237" spans="29:63" ht="12.75"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</row>
    <row r="238" spans="29:63" ht="12.75"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</row>
    <row r="239" spans="29:63" ht="12.75"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</row>
    <row r="240" spans="29:63" ht="12.75"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</row>
    <row r="241" spans="29:63" ht="12.75"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</row>
    <row r="242" spans="29:63" ht="12.75"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</row>
    <row r="243" spans="29:63" ht="12.75"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</row>
    <row r="244" spans="29:63" ht="12.75"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</row>
    <row r="245" spans="29:63" ht="12.75"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</row>
    <row r="246" spans="29:63" ht="12.75"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</row>
    <row r="247" spans="29:63" ht="12.75"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</row>
    <row r="248" spans="29:63" ht="12.75"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</row>
    <row r="249" spans="29:63" ht="12.75"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</row>
    <row r="250" spans="29:63" ht="12.75"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</row>
    <row r="251" spans="29:63" ht="12.75"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</row>
    <row r="252" spans="29:63" ht="12.75"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</row>
    <row r="253" spans="29:63" ht="12.75"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</row>
    <row r="254" spans="29:63" ht="12.75"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</row>
    <row r="255" spans="29:63" ht="12.75"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</row>
    <row r="256" spans="29:63" ht="12.75"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</row>
    <row r="257" spans="29:63" ht="12.75"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</row>
    <row r="258" spans="29:63" ht="12.75"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</row>
    <row r="259" spans="29:63" ht="12.75"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</row>
    <row r="260" spans="29:63" ht="12.75"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</row>
    <row r="261" spans="29:63" ht="12.75"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</row>
    <row r="262" spans="29:63" ht="12.75"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</row>
    <row r="263" spans="29:63" ht="12.75"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</row>
    <row r="264" spans="29:63" ht="12.75"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</row>
    <row r="265" spans="29:63" ht="12.75"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</row>
    <row r="266" spans="29:63" ht="12.75"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</row>
    <row r="267" spans="29:63" ht="12.75"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</row>
    <row r="268" spans="29:63" ht="12.75"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</row>
    <row r="269" spans="29:63" ht="12.75"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</row>
    <row r="270" spans="29:63" ht="12.75"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</row>
    <row r="271" spans="29:63" ht="12.75"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</row>
    <row r="272" spans="29:63" ht="12.75"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</row>
    <row r="273" spans="29:63" ht="12.75"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</row>
    <row r="274" spans="29:63" ht="12.75"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</row>
    <row r="275" spans="29:63" ht="12.75"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</row>
    <row r="276" spans="29:63" ht="12.75"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</row>
    <row r="277" spans="29:63" ht="12.75"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</row>
    <row r="278" spans="29:63" ht="12.75"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</row>
    <row r="279" spans="29:63" ht="12.75"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</row>
    <row r="280" spans="29:63" ht="12.75"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</row>
    <row r="281" spans="29:63" ht="12.75"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</row>
    <row r="282" spans="29:63" ht="12.75"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</row>
    <row r="283" spans="29:63" ht="12.75"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</row>
    <row r="284" spans="29:63" ht="12.75"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</row>
    <row r="285" spans="29:63" ht="12.75"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</row>
    <row r="286" spans="29:63" ht="12.75"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</row>
    <row r="287" spans="29:63" ht="12.75"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</row>
    <row r="288" spans="29:63" ht="12.75"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</row>
    <row r="289" spans="29:63" ht="12.75"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</row>
    <row r="290" spans="29:63" ht="12.75"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</row>
    <row r="291" spans="29:63" ht="12.75"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</row>
    <row r="292" spans="29:63" ht="12.75"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</row>
    <row r="293" spans="29:63" ht="12.75"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</row>
    <row r="294" spans="29:63" ht="12.75"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</row>
    <row r="295" spans="29:63" ht="12.75"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</row>
    <row r="296" spans="29:63" ht="12.75"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</row>
    <row r="311" spans="1:63" ht="12.75">
      <c r="A311" s="31"/>
      <c r="B311" s="31"/>
      <c r="C311" s="32"/>
      <c r="D311" s="31"/>
      <c r="E311" s="33"/>
      <c r="F311" s="34"/>
      <c r="G311" s="35"/>
      <c r="H311" s="35"/>
      <c r="I311" s="35"/>
      <c r="J311" s="35"/>
      <c r="K311" s="35"/>
      <c r="L311" s="35"/>
      <c r="M311" s="35"/>
      <c r="N311" s="31"/>
      <c r="O311" s="31"/>
      <c r="P311" s="32"/>
      <c r="Q311" s="32"/>
      <c r="R311" s="32"/>
      <c r="S311" s="32"/>
      <c r="T311" s="32"/>
      <c r="U311" s="32"/>
      <c r="V311" s="36"/>
      <c r="W311" s="32"/>
      <c r="X311" s="32"/>
      <c r="Y311" s="32"/>
      <c r="Z311" s="32"/>
      <c r="AA311" s="36"/>
      <c r="AB311" s="36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</row>
    <row r="312" spans="1:72" s="32" customFormat="1" ht="12.75" hidden="1">
      <c r="A312" s="31"/>
      <c r="B312" s="31"/>
      <c r="C312" s="32">
        <f>Кафедры!A1</f>
        <v>0</v>
      </c>
      <c r="D312" s="31"/>
      <c r="E312" s="33"/>
      <c r="F312" s="34"/>
      <c r="G312" s="35"/>
      <c r="H312" s="35"/>
      <c r="I312" s="35"/>
      <c r="J312" s="35"/>
      <c r="K312" s="35"/>
      <c r="L312" s="35"/>
      <c r="M312" s="35"/>
      <c r="N312" s="31"/>
      <c r="O312" s="31"/>
      <c r="V312" s="36"/>
      <c r="AA312" s="36"/>
      <c r="AB312" s="36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135"/>
      <c r="BM312" s="52"/>
      <c r="BN312" s="52"/>
      <c r="BO312" s="52"/>
      <c r="BP312" s="52"/>
      <c r="BQ312" s="52"/>
      <c r="BR312" s="52"/>
      <c r="BS312" s="52"/>
      <c r="BT312" s="52"/>
    </row>
    <row r="313" spans="1:72" s="32" customFormat="1" ht="12.75" hidden="1">
      <c r="A313" s="31"/>
      <c r="B313" s="31"/>
      <c r="C313" s="32" t="str">
        <f>Кафедры!A2</f>
        <v>АиАХ</v>
      </c>
      <c r="D313" s="31">
        <v>0</v>
      </c>
      <c r="E313" s="33"/>
      <c r="F313" s="34"/>
      <c r="G313" s="35"/>
      <c r="H313" s="35"/>
      <c r="I313" s="35"/>
      <c r="J313" s="35"/>
      <c r="K313" s="35"/>
      <c r="L313" s="35"/>
      <c r="M313" s="35"/>
      <c r="N313" s="31"/>
      <c r="O313" s="31"/>
      <c r="V313" s="36"/>
      <c r="AA313" s="36"/>
      <c r="AB313" s="36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135"/>
      <c r="BM313" s="52"/>
      <c r="BN313" s="52"/>
      <c r="BO313" s="52"/>
      <c r="BP313" s="52"/>
      <c r="BQ313" s="52"/>
      <c r="BR313" s="52"/>
      <c r="BS313" s="52"/>
      <c r="BT313" s="52"/>
    </row>
    <row r="314" spans="1:72" s="32" customFormat="1" ht="12.75" hidden="1">
      <c r="A314" s="31"/>
      <c r="B314" s="31"/>
      <c r="C314" s="32" t="str">
        <f>Кафедры!A3</f>
        <v>АиГ</v>
      </c>
      <c r="D314" s="36" t="s">
        <v>378</v>
      </c>
      <c r="E314" s="33"/>
      <c r="F314" s="34"/>
      <c r="G314" s="35"/>
      <c r="H314" s="35"/>
      <c r="I314" s="35"/>
      <c r="J314" s="35"/>
      <c r="K314" s="35"/>
      <c r="L314" s="35"/>
      <c r="M314" s="35"/>
      <c r="N314" s="31"/>
      <c r="O314" s="31"/>
      <c r="V314" s="36"/>
      <c r="AA314" s="36"/>
      <c r="AB314" s="36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135"/>
      <c r="BM314" s="52"/>
      <c r="BN314" s="52"/>
      <c r="BO314" s="52"/>
      <c r="BP314" s="52"/>
      <c r="BQ314" s="52"/>
      <c r="BR314" s="52"/>
      <c r="BS314" s="52"/>
      <c r="BT314" s="52"/>
    </row>
    <row r="315" spans="1:72" s="32" customFormat="1" ht="12.75" hidden="1">
      <c r="A315" s="31"/>
      <c r="B315" s="31"/>
      <c r="C315" s="32" t="str">
        <f>Кафедры!A4</f>
        <v>АиР</v>
      </c>
      <c r="D315" s="36" t="s">
        <v>18</v>
      </c>
      <c r="E315" s="33"/>
      <c r="F315" s="34"/>
      <c r="G315" s="35"/>
      <c r="H315" s="35"/>
      <c r="I315" s="35"/>
      <c r="J315" s="35"/>
      <c r="K315" s="35"/>
      <c r="L315" s="35"/>
      <c r="M315" s="35"/>
      <c r="N315" s="31"/>
      <c r="O315" s="31"/>
      <c r="V315" s="36"/>
      <c r="AA315" s="36"/>
      <c r="AB315" s="36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135"/>
      <c r="BM315" s="52"/>
      <c r="BN315" s="52"/>
      <c r="BO315" s="52"/>
      <c r="BP315" s="52"/>
      <c r="BQ315" s="52"/>
      <c r="BR315" s="52"/>
      <c r="BS315" s="52"/>
      <c r="BT315" s="52"/>
    </row>
    <row r="316" spans="1:72" s="32" customFormat="1" ht="12.75" hidden="1">
      <c r="A316" s="31"/>
      <c r="B316" s="31"/>
      <c r="C316" s="32" t="str">
        <f>Кафедры!A5</f>
        <v>АИУС</v>
      </c>
      <c r="D316" s="36" t="s">
        <v>107</v>
      </c>
      <c r="E316" s="33"/>
      <c r="F316" s="34"/>
      <c r="G316" s="35"/>
      <c r="H316" s="35"/>
      <c r="I316" s="35"/>
      <c r="J316" s="35"/>
      <c r="K316" s="35"/>
      <c r="L316" s="35"/>
      <c r="M316" s="35"/>
      <c r="N316" s="31"/>
      <c r="O316" s="31"/>
      <c r="V316" s="36"/>
      <c r="AA316" s="36"/>
      <c r="AB316" s="36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135"/>
      <c r="BM316" s="52"/>
      <c r="BN316" s="52"/>
      <c r="BO316" s="52"/>
      <c r="BP316" s="52"/>
      <c r="BQ316" s="52"/>
      <c r="BR316" s="52"/>
      <c r="BS316" s="52"/>
      <c r="BT316" s="52"/>
    </row>
    <row r="317" spans="1:72" s="32" customFormat="1" ht="12.75" hidden="1">
      <c r="A317" s="31"/>
      <c r="B317" s="31"/>
      <c r="C317" s="32" t="str">
        <f>Кафедры!A6</f>
        <v>АОТиОС</v>
      </c>
      <c r="D317" s="36" t="s">
        <v>382</v>
      </c>
      <c r="E317" s="33"/>
      <c r="F317" s="34"/>
      <c r="G317" s="35"/>
      <c r="H317" s="35"/>
      <c r="I317" s="35"/>
      <c r="J317" s="35"/>
      <c r="K317" s="35"/>
      <c r="L317" s="35"/>
      <c r="M317" s="35"/>
      <c r="N317" s="31"/>
      <c r="O317" s="31"/>
      <c r="V317" s="36"/>
      <c r="AA317" s="36"/>
      <c r="AB317" s="36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135"/>
      <c r="BM317" s="52"/>
      <c r="BN317" s="52"/>
      <c r="BO317" s="52"/>
      <c r="BP317" s="52"/>
      <c r="BQ317" s="52"/>
      <c r="BR317" s="52"/>
      <c r="BS317" s="52"/>
      <c r="BT317" s="52"/>
    </row>
    <row r="318" spans="1:72" s="32" customFormat="1" ht="12.75" hidden="1">
      <c r="A318" s="31"/>
      <c r="B318" s="31"/>
      <c r="C318" s="32" t="str">
        <f>Кафедры!A7</f>
        <v>АСС</v>
      </c>
      <c r="D318" s="36" t="s">
        <v>106</v>
      </c>
      <c r="E318" s="33"/>
      <c r="F318" s="34"/>
      <c r="G318" s="35"/>
      <c r="H318" s="35"/>
      <c r="I318" s="35"/>
      <c r="J318" s="35"/>
      <c r="K318" s="35"/>
      <c r="L318" s="35"/>
      <c r="M318" s="35"/>
      <c r="N318" s="31"/>
      <c r="O318" s="31"/>
      <c r="V318" s="36"/>
      <c r="AA318" s="36"/>
      <c r="AB318" s="36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135"/>
      <c r="BM318" s="52"/>
      <c r="BN318" s="52"/>
      <c r="BO318" s="52"/>
      <c r="BP318" s="52"/>
      <c r="BQ318" s="52"/>
      <c r="BR318" s="52"/>
      <c r="BS318" s="52"/>
      <c r="BT318" s="52"/>
    </row>
    <row r="319" spans="1:72" s="32" customFormat="1" ht="12.75" hidden="1">
      <c r="A319" s="31"/>
      <c r="B319" s="31"/>
      <c r="C319" s="32" t="str">
        <f>Кафедры!A8</f>
        <v>АТМ</v>
      </c>
      <c r="D319" s="36" t="s">
        <v>108</v>
      </c>
      <c r="E319" s="33"/>
      <c r="F319" s="34"/>
      <c r="G319" s="35"/>
      <c r="H319" s="35"/>
      <c r="I319" s="35"/>
      <c r="J319" s="35"/>
      <c r="K319" s="35"/>
      <c r="L319" s="35"/>
      <c r="M319" s="35"/>
      <c r="N319" s="31"/>
      <c r="O319" s="31"/>
      <c r="V319" s="36"/>
      <c r="AA319" s="36"/>
      <c r="AB319" s="36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135"/>
      <c r="BM319" s="52"/>
      <c r="BN319" s="52"/>
      <c r="BO319" s="52"/>
      <c r="BP319" s="52"/>
      <c r="BQ319" s="52"/>
      <c r="BR319" s="52"/>
      <c r="BS319" s="52"/>
      <c r="BT319" s="52"/>
    </row>
    <row r="320" spans="1:72" s="32" customFormat="1" ht="12.75" hidden="1">
      <c r="A320" s="31"/>
      <c r="B320" s="31"/>
      <c r="C320" s="32" t="str">
        <f>Кафедры!A9</f>
        <v>БТ</v>
      </c>
      <c r="D320" s="31"/>
      <c r="E320" s="33"/>
      <c r="F320" s="34"/>
      <c r="G320" s="35"/>
      <c r="H320" s="35"/>
      <c r="I320" s="35"/>
      <c r="J320" s="35"/>
      <c r="K320" s="35"/>
      <c r="L320" s="35"/>
      <c r="M320" s="35"/>
      <c r="N320" s="31"/>
      <c r="O320" s="31"/>
      <c r="V320" s="36"/>
      <c r="AA320" s="36"/>
      <c r="AB320" s="36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135"/>
      <c r="BM320" s="52"/>
      <c r="BN320" s="52"/>
      <c r="BO320" s="52"/>
      <c r="BP320" s="52"/>
      <c r="BQ320" s="52"/>
      <c r="BR320" s="52"/>
      <c r="BS320" s="52"/>
      <c r="BT320" s="52"/>
    </row>
    <row r="321" spans="1:72" s="32" customFormat="1" ht="12.75" hidden="1">
      <c r="A321" s="31"/>
      <c r="B321" s="31"/>
      <c r="C321" s="32" t="str">
        <f>Кафедры!A10</f>
        <v>ВБ</v>
      </c>
      <c r="D321" s="31"/>
      <c r="E321" s="33"/>
      <c r="F321" s="34"/>
      <c r="G321" s="35"/>
      <c r="H321" s="35"/>
      <c r="I321" s="35"/>
      <c r="J321" s="35"/>
      <c r="K321" s="35"/>
      <c r="L321" s="35"/>
      <c r="M321" s="35"/>
      <c r="N321" s="31"/>
      <c r="O321" s="31"/>
      <c r="V321" s="36"/>
      <c r="AA321" s="36"/>
      <c r="AB321" s="36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135"/>
      <c r="BM321" s="52"/>
      <c r="BN321" s="52"/>
      <c r="BO321" s="52"/>
      <c r="BP321" s="52"/>
      <c r="BQ321" s="52"/>
      <c r="BR321" s="52"/>
      <c r="BS321" s="52"/>
      <c r="BT321" s="52"/>
    </row>
    <row r="322" spans="1:72" s="32" customFormat="1" ht="12.75" hidden="1">
      <c r="A322" s="31"/>
      <c r="B322" s="31"/>
      <c r="C322" s="32" t="str">
        <f>Кафедры!A11</f>
        <v>ГД</v>
      </c>
      <c r="D322" s="31"/>
      <c r="E322" s="33"/>
      <c r="F322" s="34"/>
      <c r="G322" s="35"/>
      <c r="H322" s="35"/>
      <c r="I322" s="35"/>
      <c r="J322" s="35"/>
      <c r="K322" s="35"/>
      <c r="L322" s="35"/>
      <c r="M322" s="35"/>
      <c r="N322" s="31"/>
      <c r="O322" s="31"/>
      <c r="V322" s="36"/>
      <c r="AA322" s="36"/>
      <c r="AB322" s="36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135"/>
      <c r="BM322" s="52"/>
      <c r="BN322" s="52"/>
      <c r="BO322" s="52"/>
      <c r="BP322" s="52"/>
      <c r="BQ322" s="52"/>
      <c r="BR322" s="52"/>
      <c r="BS322" s="52"/>
      <c r="BT322" s="52"/>
    </row>
    <row r="323" spans="1:72" s="32" customFormat="1" ht="12.75" hidden="1">
      <c r="A323" s="31"/>
      <c r="B323" s="31"/>
      <c r="C323" s="32" t="str">
        <f>Кафедры!A12</f>
        <v>ГиК</v>
      </c>
      <c r="D323" s="31"/>
      <c r="E323" s="33"/>
      <c r="F323" s="34"/>
      <c r="G323" s="35"/>
      <c r="H323" s="35"/>
      <c r="I323" s="35"/>
      <c r="J323" s="35"/>
      <c r="K323" s="35"/>
      <c r="L323" s="35"/>
      <c r="M323" s="35"/>
      <c r="N323" s="31"/>
      <c r="O323" s="31"/>
      <c r="V323" s="36"/>
      <c r="AA323" s="36"/>
      <c r="AB323" s="36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135"/>
      <c r="BM323" s="52"/>
      <c r="BN323" s="52"/>
      <c r="BO323" s="52"/>
      <c r="BP323" s="52"/>
      <c r="BQ323" s="52"/>
      <c r="BR323" s="52"/>
      <c r="BS323" s="52"/>
      <c r="BT323" s="52"/>
    </row>
    <row r="324" spans="1:72" s="32" customFormat="1" ht="12.75" hidden="1">
      <c r="A324" s="31"/>
      <c r="B324" s="31"/>
      <c r="C324" s="32" t="str">
        <f>Кафедры!A13</f>
        <v>ГиП</v>
      </c>
      <c r="D324" s="31"/>
      <c r="E324" s="33"/>
      <c r="F324" s="34"/>
      <c r="G324" s="35"/>
      <c r="H324" s="35"/>
      <c r="I324" s="35"/>
      <c r="J324" s="35"/>
      <c r="K324" s="35"/>
      <c r="L324" s="35"/>
      <c r="M324" s="35"/>
      <c r="N324" s="31"/>
      <c r="O324" s="31"/>
      <c r="V324" s="36"/>
      <c r="AA324" s="36"/>
      <c r="AB324" s="36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135"/>
      <c r="BM324" s="52"/>
      <c r="BN324" s="52"/>
      <c r="BO324" s="52"/>
      <c r="BP324" s="52"/>
      <c r="BQ324" s="52"/>
      <c r="BR324" s="52"/>
      <c r="BS324" s="52"/>
      <c r="BT324" s="52"/>
    </row>
    <row r="325" spans="1:72" s="32" customFormat="1" ht="12.75" hidden="1">
      <c r="A325" s="31"/>
      <c r="B325" s="31"/>
      <c r="C325" s="32" t="str">
        <f>Кафедры!A14</f>
        <v>ГиСПС</v>
      </c>
      <c r="D325" s="31"/>
      <c r="E325" s="33"/>
      <c r="F325" s="34"/>
      <c r="G325" s="35"/>
      <c r="H325" s="35"/>
      <c r="I325" s="35"/>
      <c r="J325" s="35"/>
      <c r="K325" s="35"/>
      <c r="L325" s="35"/>
      <c r="M325" s="35"/>
      <c r="N325" s="31"/>
      <c r="O325" s="31"/>
      <c r="V325" s="36"/>
      <c r="AA325" s="36"/>
      <c r="AB325" s="36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135"/>
      <c r="BM325" s="52"/>
      <c r="BN325" s="52"/>
      <c r="BO325" s="52"/>
      <c r="BP325" s="52"/>
      <c r="BQ325" s="52"/>
      <c r="BR325" s="52"/>
      <c r="BS325" s="52"/>
      <c r="BT325" s="52"/>
    </row>
    <row r="326" spans="1:72" s="32" customFormat="1" ht="12.75" hidden="1">
      <c r="A326" s="31"/>
      <c r="B326" s="31"/>
      <c r="C326" s="32" t="str">
        <f>Кафедры!A15</f>
        <v>ГПиП</v>
      </c>
      <c r="D326" s="31"/>
      <c r="E326" s="33"/>
      <c r="F326" s="34"/>
      <c r="G326" s="35"/>
      <c r="H326" s="35"/>
      <c r="I326" s="35"/>
      <c r="J326" s="35"/>
      <c r="K326" s="35"/>
      <c r="L326" s="35"/>
      <c r="M326" s="35"/>
      <c r="N326" s="31"/>
      <c r="O326" s="31"/>
      <c r="V326" s="36"/>
      <c r="AA326" s="36"/>
      <c r="AB326" s="36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135"/>
      <c r="BM326" s="52"/>
      <c r="BN326" s="52"/>
      <c r="BO326" s="52"/>
      <c r="BP326" s="52"/>
      <c r="BQ326" s="52"/>
      <c r="BR326" s="52"/>
      <c r="BS326" s="52"/>
      <c r="BT326" s="52"/>
    </row>
    <row r="327" spans="1:72" s="32" customFormat="1" ht="12.75" hidden="1">
      <c r="A327" s="31"/>
      <c r="B327" s="31"/>
      <c r="C327" s="32" t="str">
        <f>Кафедры!A16</f>
        <v>ГСиА</v>
      </c>
      <c r="D327" s="31"/>
      <c r="E327" s="33"/>
      <c r="F327" s="34"/>
      <c r="G327" s="35"/>
      <c r="H327" s="35"/>
      <c r="I327" s="35"/>
      <c r="J327" s="35"/>
      <c r="K327" s="35"/>
      <c r="L327" s="35"/>
      <c r="M327" s="35"/>
      <c r="N327" s="31"/>
      <c r="O327" s="31"/>
      <c r="V327" s="36"/>
      <c r="AA327" s="36"/>
      <c r="AB327" s="36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135"/>
      <c r="BM327" s="52"/>
      <c r="BN327" s="52"/>
      <c r="BO327" s="52"/>
      <c r="BP327" s="52"/>
      <c r="BQ327" s="52"/>
      <c r="BR327" s="52"/>
      <c r="BS327" s="52"/>
      <c r="BT327" s="52"/>
    </row>
    <row r="328" spans="1:72" s="32" customFormat="1" ht="12.75" hidden="1">
      <c r="A328" s="31"/>
      <c r="B328" s="31"/>
      <c r="C328" s="32" t="str">
        <f>Кафедры!A17</f>
        <v>Дизайн</v>
      </c>
      <c r="D328" s="31"/>
      <c r="E328" s="33"/>
      <c r="F328" s="34"/>
      <c r="G328" s="35"/>
      <c r="H328" s="35"/>
      <c r="I328" s="35"/>
      <c r="J328" s="35"/>
      <c r="K328" s="35"/>
      <c r="L328" s="35"/>
      <c r="M328" s="35"/>
      <c r="N328" s="31"/>
      <c r="O328" s="31"/>
      <c r="V328" s="36"/>
      <c r="AA328" s="36"/>
      <c r="AB328" s="36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135"/>
      <c r="BM328" s="52"/>
      <c r="BN328" s="52"/>
      <c r="BO328" s="52"/>
      <c r="BP328" s="52"/>
      <c r="BQ328" s="52"/>
      <c r="BR328" s="52"/>
      <c r="BS328" s="52"/>
      <c r="BT328" s="52"/>
    </row>
    <row r="329" spans="1:72" s="32" customFormat="1" ht="12.75" hidden="1">
      <c r="A329" s="31"/>
      <c r="B329" s="31"/>
      <c r="C329" s="32" t="str">
        <f>Кафедры!A18</f>
        <v>Журн</v>
      </c>
      <c r="D329" s="31"/>
      <c r="E329" s="33"/>
      <c r="F329" s="34"/>
      <c r="G329" s="35"/>
      <c r="H329" s="35"/>
      <c r="I329" s="35"/>
      <c r="J329" s="35"/>
      <c r="K329" s="35"/>
      <c r="L329" s="35"/>
      <c r="M329" s="35"/>
      <c r="N329" s="31"/>
      <c r="O329" s="31"/>
      <c r="V329" s="36"/>
      <c r="AA329" s="36"/>
      <c r="AB329" s="36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135"/>
      <c r="BM329" s="52"/>
      <c r="BN329" s="52"/>
      <c r="BO329" s="52"/>
      <c r="BP329" s="52"/>
      <c r="BQ329" s="52"/>
      <c r="BR329" s="52"/>
      <c r="BS329" s="52"/>
      <c r="BT329" s="52"/>
    </row>
    <row r="330" spans="1:72" s="32" customFormat="1" ht="12.75" hidden="1">
      <c r="A330" s="31"/>
      <c r="B330" s="31"/>
      <c r="C330" s="32" t="str">
        <f>Кафедры!A19</f>
        <v>ИиК</v>
      </c>
      <c r="D330" s="31"/>
      <c r="E330" s="33"/>
      <c r="F330" s="34"/>
      <c r="G330" s="35"/>
      <c r="H330" s="35"/>
      <c r="I330" s="35"/>
      <c r="J330" s="35"/>
      <c r="K330" s="35"/>
      <c r="L330" s="35"/>
      <c r="M330" s="35"/>
      <c r="N330" s="31"/>
      <c r="O330" s="31"/>
      <c r="V330" s="36"/>
      <c r="AA330" s="36"/>
      <c r="AB330" s="36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135"/>
      <c r="BM330" s="52"/>
      <c r="BN330" s="52"/>
      <c r="BO330" s="52"/>
      <c r="BP330" s="52"/>
      <c r="BQ330" s="52"/>
      <c r="BR330" s="52"/>
      <c r="BS330" s="52"/>
      <c r="BT330" s="52"/>
    </row>
    <row r="331" spans="1:72" s="32" customFormat="1" ht="12.75" hidden="1">
      <c r="A331" s="31"/>
      <c r="B331" s="31"/>
      <c r="C331" s="32" t="str">
        <f>Кафедры!A20</f>
        <v>ИМС</v>
      </c>
      <c r="D331" s="31"/>
      <c r="E331" s="33"/>
      <c r="F331" s="34"/>
      <c r="G331" s="35"/>
      <c r="H331" s="35"/>
      <c r="I331" s="35"/>
      <c r="J331" s="35"/>
      <c r="K331" s="35"/>
      <c r="L331" s="35"/>
      <c r="M331" s="35"/>
      <c r="N331" s="31"/>
      <c r="O331" s="31"/>
      <c r="V331" s="36"/>
      <c r="AA331" s="36"/>
      <c r="AB331" s="36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135"/>
      <c r="BM331" s="52"/>
      <c r="BN331" s="52"/>
      <c r="BO331" s="52"/>
      <c r="BP331" s="52"/>
      <c r="BQ331" s="52"/>
      <c r="BR331" s="52"/>
      <c r="BS331" s="52"/>
      <c r="BT331" s="52"/>
    </row>
    <row r="332" spans="1:72" s="32" customFormat="1" ht="12.75" hidden="1">
      <c r="A332" s="31"/>
      <c r="B332" s="31"/>
      <c r="C332" s="32" t="str">
        <f>Кафедры!A21</f>
        <v>Ин.Яз.</v>
      </c>
      <c r="D332" s="31"/>
      <c r="E332" s="33"/>
      <c r="F332" s="34"/>
      <c r="G332" s="35"/>
      <c r="H332" s="35"/>
      <c r="I332" s="35"/>
      <c r="J332" s="35"/>
      <c r="K332" s="35"/>
      <c r="L332" s="35"/>
      <c r="M332" s="35"/>
      <c r="N332" s="31"/>
      <c r="O332" s="31"/>
      <c r="V332" s="36"/>
      <c r="AA332" s="36"/>
      <c r="AB332" s="36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135"/>
      <c r="BM332" s="52"/>
      <c r="BN332" s="52"/>
      <c r="BO332" s="52"/>
      <c r="BP332" s="52"/>
      <c r="BQ332" s="52"/>
      <c r="BR332" s="52"/>
      <c r="BS332" s="52"/>
      <c r="BT332" s="52"/>
    </row>
    <row r="333" spans="1:72" s="32" customFormat="1" ht="12.75" hidden="1">
      <c r="A333" s="31"/>
      <c r="B333" s="31"/>
      <c r="C333" s="32" t="str">
        <f>Кафедры!A22</f>
        <v>ЛиП</v>
      </c>
      <c r="D333" s="31"/>
      <c r="E333" s="33"/>
      <c r="F333" s="34"/>
      <c r="G333" s="35"/>
      <c r="H333" s="35"/>
      <c r="I333" s="35"/>
      <c r="J333" s="35"/>
      <c r="K333" s="35"/>
      <c r="L333" s="35"/>
      <c r="M333" s="35"/>
      <c r="N333" s="31"/>
      <c r="O333" s="31"/>
      <c r="V333" s="36"/>
      <c r="AA333" s="36"/>
      <c r="AB333" s="36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135"/>
      <c r="BM333" s="52"/>
      <c r="BN333" s="52"/>
      <c r="BO333" s="52"/>
      <c r="BP333" s="52"/>
      <c r="BQ333" s="52"/>
      <c r="BR333" s="52"/>
      <c r="BS333" s="52"/>
      <c r="BT333" s="52"/>
    </row>
    <row r="334" spans="1:72" s="32" customFormat="1" ht="12.75" hidden="1">
      <c r="A334" s="31"/>
      <c r="B334" s="31"/>
      <c r="C334" s="32" t="str">
        <f>Кафедры!A23</f>
        <v>МА</v>
      </c>
      <c r="D334" s="31"/>
      <c r="E334" s="33"/>
      <c r="F334" s="34"/>
      <c r="G334" s="35"/>
      <c r="H334" s="35"/>
      <c r="I334" s="35"/>
      <c r="J334" s="35"/>
      <c r="K334" s="35"/>
      <c r="L334" s="35"/>
      <c r="M334" s="35"/>
      <c r="N334" s="31"/>
      <c r="O334" s="31"/>
      <c r="V334" s="36"/>
      <c r="AA334" s="36"/>
      <c r="AB334" s="36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135"/>
      <c r="BM334" s="52"/>
      <c r="BN334" s="52"/>
      <c r="BO334" s="52"/>
      <c r="BP334" s="52"/>
      <c r="BQ334" s="52"/>
      <c r="BR334" s="52"/>
      <c r="BS334" s="52"/>
      <c r="BT334" s="52"/>
    </row>
    <row r="335" spans="1:72" s="32" customFormat="1" ht="12.75" hidden="1">
      <c r="A335" s="31"/>
      <c r="B335" s="31"/>
      <c r="C335" s="32" t="str">
        <f>Кафедры!A24</f>
        <v>Мат.М</v>
      </c>
      <c r="D335" s="31"/>
      <c r="E335" s="33"/>
      <c r="F335" s="34"/>
      <c r="G335" s="35"/>
      <c r="H335" s="35"/>
      <c r="I335" s="35"/>
      <c r="J335" s="35"/>
      <c r="K335" s="35"/>
      <c r="L335" s="35"/>
      <c r="M335" s="35"/>
      <c r="N335" s="31"/>
      <c r="O335" s="31"/>
      <c r="V335" s="36"/>
      <c r="AA335" s="36"/>
      <c r="AB335" s="36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135"/>
      <c r="BM335" s="52"/>
      <c r="BN335" s="52"/>
      <c r="BO335" s="52"/>
      <c r="BP335" s="52"/>
      <c r="BQ335" s="52"/>
      <c r="BR335" s="52"/>
      <c r="BS335" s="52"/>
      <c r="BT335" s="52"/>
    </row>
    <row r="336" spans="1:72" s="32" customFormat="1" ht="12.75" hidden="1">
      <c r="A336" s="31"/>
      <c r="B336" s="31"/>
      <c r="C336" s="32" t="str">
        <f>Кафедры!A25</f>
        <v>МБД</v>
      </c>
      <c r="D336" s="31"/>
      <c r="E336" s="33"/>
      <c r="F336" s="34"/>
      <c r="G336" s="35"/>
      <c r="H336" s="35"/>
      <c r="I336" s="35"/>
      <c r="J336" s="35"/>
      <c r="K336" s="35"/>
      <c r="L336" s="35"/>
      <c r="M336" s="35"/>
      <c r="N336" s="31"/>
      <c r="O336" s="31"/>
      <c r="V336" s="36"/>
      <c r="AA336" s="36"/>
      <c r="AB336" s="36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135"/>
      <c r="BM336" s="52"/>
      <c r="BN336" s="52"/>
      <c r="BO336" s="52"/>
      <c r="BP336" s="52"/>
      <c r="BQ336" s="52"/>
      <c r="BR336" s="52"/>
      <c r="BS336" s="52"/>
      <c r="BT336" s="52"/>
    </row>
    <row r="337" spans="1:72" s="32" customFormat="1" ht="12.75" hidden="1">
      <c r="A337" s="31"/>
      <c r="B337" s="31"/>
      <c r="C337" s="32" t="str">
        <f>Кафедры!A26</f>
        <v>Мех.Мат.</v>
      </c>
      <c r="D337" s="31"/>
      <c r="E337" s="33"/>
      <c r="F337" s="34"/>
      <c r="G337" s="35"/>
      <c r="H337" s="35"/>
      <c r="I337" s="35"/>
      <c r="J337" s="35"/>
      <c r="K337" s="35"/>
      <c r="L337" s="35"/>
      <c r="M337" s="35"/>
      <c r="N337" s="31"/>
      <c r="O337" s="31"/>
      <c r="V337" s="36"/>
      <c r="AA337" s="36"/>
      <c r="AB337" s="36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135"/>
      <c r="BM337" s="52"/>
      <c r="BN337" s="52"/>
      <c r="BO337" s="52"/>
      <c r="BP337" s="52"/>
      <c r="BQ337" s="52"/>
      <c r="BR337" s="52"/>
      <c r="BS337" s="52"/>
      <c r="BT337" s="52"/>
    </row>
    <row r="338" spans="1:72" s="32" customFormat="1" ht="12.75" hidden="1">
      <c r="A338" s="31"/>
      <c r="B338" s="31"/>
      <c r="C338" s="32" t="str">
        <f>Кафедры!A27</f>
        <v>МПФ</v>
      </c>
      <c r="D338" s="31"/>
      <c r="E338" s="33"/>
      <c r="F338" s="34"/>
      <c r="G338" s="35"/>
      <c r="H338" s="35"/>
      <c r="I338" s="35"/>
      <c r="J338" s="35"/>
      <c r="K338" s="35"/>
      <c r="L338" s="35"/>
      <c r="M338" s="35"/>
      <c r="N338" s="31"/>
      <c r="O338" s="31"/>
      <c r="V338" s="36"/>
      <c r="AA338" s="36"/>
      <c r="AB338" s="36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135"/>
      <c r="BM338" s="52"/>
      <c r="BN338" s="52"/>
      <c r="BO338" s="52"/>
      <c r="BP338" s="52"/>
      <c r="BQ338" s="52"/>
      <c r="BR338" s="52"/>
      <c r="BS338" s="52"/>
      <c r="BT338" s="52"/>
    </row>
    <row r="339" spans="1:72" s="32" customFormat="1" ht="12.75" hidden="1">
      <c r="A339" s="31"/>
      <c r="B339" s="31"/>
      <c r="C339" s="32" t="str">
        <f>Кафедры!A28</f>
        <v>МЭ</v>
      </c>
      <c r="D339" s="31"/>
      <c r="E339" s="33"/>
      <c r="F339" s="34"/>
      <c r="G339" s="35"/>
      <c r="H339" s="35"/>
      <c r="I339" s="35"/>
      <c r="J339" s="35"/>
      <c r="K339" s="35"/>
      <c r="L339" s="35"/>
      <c r="M339" s="35"/>
      <c r="N339" s="31"/>
      <c r="O339" s="31"/>
      <c r="V339" s="36"/>
      <c r="AA339" s="36"/>
      <c r="AB339" s="36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135"/>
      <c r="BM339" s="52"/>
      <c r="BN339" s="52"/>
      <c r="BO339" s="52"/>
      <c r="BP339" s="52"/>
      <c r="BQ339" s="52"/>
      <c r="BR339" s="52"/>
      <c r="BS339" s="52"/>
      <c r="BT339" s="52"/>
    </row>
    <row r="340" spans="1:72" s="32" customFormat="1" ht="12.75" hidden="1">
      <c r="A340" s="31"/>
      <c r="B340" s="31"/>
      <c r="C340" s="32" t="str">
        <f>Кафедры!A29</f>
        <v>НГИиКГ</v>
      </c>
      <c r="D340" s="31"/>
      <c r="E340" s="33"/>
      <c r="F340" s="34"/>
      <c r="G340" s="35"/>
      <c r="H340" s="35"/>
      <c r="I340" s="35"/>
      <c r="J340" s="35"/>
      <c r="K340" s="35"/>
      <c r="L340" s="35"/>
      <c r="M340" s="35"/>
      <c r="N340" s="31"/>
      <c r="O340" s="31"/>
      <c r="V340" s="36"/>
      <c r="AA340" s="36"/>
      <c r="AB340" s="36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135"/>
      <c r="BM340" s="52"/>
      <c r="BN340" s="52"/>
      <c r="BO340" s="52"/>
      <c r="BP340" s="52"/>
      <c r="BQ340" s="52"/>
      <c r="BR340" s="52"/>
      <c r="BS340" s="52"/>
      <c r="BT340" s="52"/>
    </row>
    <row r="341" spans="1:72" s="32" customFormat="1" ht="12.75" hidden="1">
      <c r="A341" s="31"/>
      <c r="B341" s="31"/>
      <c r="C341" s="32" t="str">
        <f>Кафедры!A30</f>
        <v>ОТДИУ</v>
      </c>
      <c r="D341" s="31"/>
      <c r="E341" s="33"/>
      <c r="F341" s="34"/>
      <c r="G341" s="35"/>
      <c r="H341" s="35"/>
      <c r="I341" s="35"/>
      <c r="J341" s="35"/>
      <c r="K341" s="35"/>
      <c r="L341" s="35"/>
      <c r="M341" s="35"/>
      <c r="N341" s="31"/>
      <c r="O341" s="31"/>
      <c r="V341" s="36"/>
      <c r="AA341" s="36"/>
      <c r="AB341" s="36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135"/>
      <c r="BM341" s="52"/>
      <c r="BN341" s="52"/>
      <c r="BO341" s="52"/>
      <c r="BP341" s="52"/>
      <c r="BQ341" s="52"/>
      <c r="BR341" s="52"/>
      <c r="BS341" s="52"/>
      <c r="BT341" s="52"/>
    </row>
    <row r="342" spans="1:72" s="32" customFormat="1" ht="12.75" hidden="1">
      <c r="A342" s="31"/>
      <c r="B342" s="31"/>
      <c r="C342" s="32" t="str">
        <f>Кафедры!A31</f>
        <v>ПАК</v>
      </c>
      <c r="D342" s="31"/>
      <c r="E342" s="33"/>
      <c r="F342" s="34"/>
      <c r="G342" s="35"/>
      <c r="H342" s="35"/>
      <c r="I342" s="35"/>
      <c r="J342" s="35"/>
      <c r="K342" s="35"/>
      <c r="L342" s="35"/>
      <c r="M342" s="35"/>
      <c r="N342" s="31"/>
      <c r="O342" s="31"/>
      <c r="V342" s="36"/>
      <c r="AA342" s="36"/>
      <c r="AB342" s="36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135"/>
      <c r="BM342" s="52"/>
      <c r="BN342" s="52"/>
      <c r="BO342" s="52"/>
      <c r="BP342" s="52"/>
      <c r="BQ342" s="52"/>
      <c r="BR342" s="52"/>
      <c r="BS342" s="52"/>
      <c r="BT342" s="52"/>
    </row>
    <row r="343" spans="1:72" s="32" customFormat="1" ht="12.75" hidden="1">
      <c r="A343" s="31"/>
      <c r="B343" s="31"/>
      <c r="C343" s="32" t="str">
        <f>Кафедры!A32</f>
        <v>ПБС</v>
      </c>
      <c r="D343" s="31"/>
      <c r="E343" s="33"/>
      <c r="F343" s="34"/>
      <c r="G343" s="35"/>
      <c r="H343" s="35"/>
      <c r="I343" s="35"/>
      <c r="J343" s="35"/>
      <c r="K343" s="35"/>
      <c r="L343" s="35"/>
      <c r="M343" s="35"/>
      <c r="N343" s="31"/>
      <c r="O343" s="31"/>
      <c r="V343" s="36"/>
      <c r="AA343" s="36"/>
      <c r="AB343" s="36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135"/>
      <c r="BM343" s="52"/>
      <c r="BN343" s="52"/>
      <c r="BO343" s="52"/>
      <c r="BP343" s="52"/>
      <c r="BQ343" s="52"/>
      <c r="BR343" s="52"/>
      <c r="BS343" s="52"/>
      <c r="BT343" s="52"/>
    </row>
    <row r="344" spans="1:72" s="32" customFormat="1" ht="12.75" hidden="1">
      <c r="A344" s="31"/>
      <c r="B344" s="31"/>
      <c r="C344" s="32" t="str">
        <f>Кафедры!A33</f>
        <v>ПВБ</v>
      </c>
      <c r="D344" s="31"/>
      <c r="E344" s="33"/>
      <c r="F344" s="34"/>
      <c r="G344" s="35"/>
      <c r="H344" s="35"/>
      <c r="I344" s="35"/>
      <c r="J344" s="35"/>
      <c r="K344" s="35"/>
      <c r="L344" s="35"/>
      <c r="M344" s="35"/>
      <c r="N344" s="31"/>
      <c r="O344" s="31"/>
      <c r="V344" s="36"/>
      <c r="AA344" s="36"/>
      <c r="AB344" s="36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135"/>
      <c r="BM344" s="52"/>
      <c r="BN344" s="52"/>
      <c r="BO344" s="52"/>
      <c r="BP344" s="52"/>
      <c r="BQ344" s="52"/>
      <c r="BR344" s="52"/>
      <c r="BS344" s="52"/>
      <c r="BT344" s="52"/>
    </row>
    <row r="345" spans="1:72" s="32" customFormat="1" ht="12.75" hidden="1">
      <c r="A345" s="31"/>
      <c r="B345" s="31"/>
      <c r="C345" s="32" t="str">
        <f>Кафедры!A34</f>
        <v>Педиатр.</v>
      </c>
      <c r="D345" s="31"/>
      <c r="E345" s="33"/>
      <c r="F345" s="34"/>
      <c r="G345" s="35"/>
      <c r="H345" s="35"/>
      <c r="I345" s="35"/>
      <c r="J345" s="35"/>
      <c r="K345" s="35"/>
      <c r="L345" s="35"/>
      <c r="M345" s="35"/>
      <c r="N345" s="31"/>
      <c r="O345" s="31"/>
      <c r="V345" s="36"/>
      <c r="AA345" s="36"/>
      <c r="AB345" s="36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135"/>
      <c r="BM345" s="52"/>
      <c r="BN345" s="52"/>
      <c r="BO345" s="52"/>
      <c r="BP345" s="52"/>
      <c r="BQ345" s="52"/>
      <c r="BR345" s="52"/>
      <c r="BS345" s="52"/>
      <c r="BT345" s="52"/>
    </row>
    <row r="346" spans="1:72" s="32" customFormat="1" ht="12.75" hidden="1">
      <c r="A346" s="31"/>
      <c r="B346" s="31"/>
      <c r="C346" s="32" t="str">
        <f>Кафедры!A35</f>
        <v>ПМиДМ</v>
      </c>
      <c r="D346" s="31"/>
      <c r="E346" s="33"/>
      <c r="F346" s="34"/>
      <c r="G346" s="35"/>
      <c r="H346" s="35"/>
      <c r="I346" s="35"/>
      <c r="J346" s="35"/>
      <c r="K346" s="35"/>
      <c r="L346" s="35"/>
      <c r="M346" s="35"/>
      <c r="N346" s="31"/>
      <c r="O346" s="31"/>
      <c r="V346" s="36"/>
      <c r="AA346" s="36"/>
      <c r="AB346" s="36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135"/>
      <c r="BM346" s="52"/>
      <c r="BN346" s="52"/>
      <c r="BO346" s="52"/>
      <c r="BP346" s="52"/>
      <c r="BQ346" s="52"/>
      <c r="BR346" s="52"/>
      <c r="BS346" s="52"/>
      <c r="BT346" s="52"/>
    </row>
    <row r="347" spans="1:72" s="32" customFormat="1" ht="12.75" hidden="1">
      <c r="A347" s="31"/>
      <c r="B347" s="31"/>
      <c r="C347" s="32" t="str">
        <f>Кафедры!A36</f>
        <v>ПМиИ</v>
      </c>
      <c r="D347" s="31"/>
      <c r="E347" s="33"/>
      <c r="F347" s="34"/>
      <c r="G347" s="35"/>
      <c r="H347" s="35"/>
      <c r="I347" s="35"/>
      <c r="J347" s="35"/>
      <c r="K347" s="35"/>
      <c r="L347" s="35"/>
      <c r="M347" s="35"/>
      <c r="N347" s="31"/>
      <c r="O347" s="31"/>
      <c r="V347" s="36"/>
      <c r="AA347" s="36"/>
      <c r="AB347" s="36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135"/>
      <c r="BM347" s="52"/>
      <c r="BN347" s="52"/>
      <c r="BO347" s="52"/>
      <c r="BP347" s="52"/>
      <c r="BQ347" s="52"/>
      <c r="BR347" s="52"/>
      <c r="BS347" s="52"/>
      <c r="BT347" s="52"/>
    </row>
    <row r="348" spans="1:72" s="32" customFormat="1" ht="12.75" hidden="1">
      <c r="A348" s="31"/>
      <c r="B348" s="31"/>
      <c r="C348" s="32" t="str">
        <f>Кафедры!A37</f>
        <v>Психолог.</v>
      </c>
      <c r="D348" s="31"/>
      <c r="E348" s="33"/>
      <c r="F348" s="34"/>
      <c r="G348" s="35"/>
      <c r="H348" s="35"/>
      <c r="I348" s="35"/>
      <c r="J348" s="35"/>
      <c r="K348" s="35"/>
      <c r="L348" s="35"/>
      <c r="M348" s="35"/>
      <c r="N348" s="31"/>
      <c r="O348" s="31"/>
      <c r="V348" s="36"/>
      <c r="AA348" s="36"/>
      <c r="AB348" s="36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135"/>
      <c r="BM348" s="52"/>
      <c r="BN348" s="52"/>
      <c r="BO348" s="52"/>
      <c r="BP348" s="52"/>
      <c r="BQ348" s="52"/>
      <c r="BR348" s="52"/>
      <c r="BS348" s="52"/>
      <c r="BT348" s="52"/>
    </row>
    <row r="349" spans="1:72" s="32" customFormat="1" ht="12.75" hidden="1">
      <c r="A349" s="31"/>
      <c r="B349" s="31"/>
      <c r="C349" s="32" t="str">
        <f>Кафедры!A38</f>
        <v>ПТМиО</v>
      </c>
      <c r="D349" s="31"/>
      <c r="E349" s="33"/>
      <c r="F349" s="34"/>
      <c r="G349" s="35"/>
      <c r="H349" s="35"/>
      <c r="I349" s="35"/>
      <c r="J349" s="35"/>
      <c r="K349" s="35"/>
      <c r="L349" s="35"/>
      <c r="M349" s="35"/>
      <c r="N349" s="31"/>
      <c r="O349" s="31"/>
      <c r="V349" s="36"/>
      <c r="AA349" s="36"/>
      <c r="AB349" s="36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135"/>
      <c r="BM349" s="52"/>
      <c r="BN349" s="52"/>
      <c r="BO349" s="52"/>
      <c r="BP349" s="52"/>
      <c r="BQ349" s="52"/>
      <c r="BR349" s="52"/>
      <c r="BS349" s="52"/>
      <c r="BT349" s="52"/>
    </row>
    <row r="350" spans="1:72" s="32" customFormat="1" ht="12.75" hidden="1">
      <c r="A350" s="31"/>
      <c r="B350" s="31"/>
      <c r="C350" s="32" t="str">
        <f>Кафедры!A39</f>
        <v>ПУ</v>
      </c>
      <c r="D350" s="31"/>
      <c r="E350" s="33"/>
      <c r="F350" s="34"/>
      <c r="G350" s="35"/>
      <c r="H350" s="35"/>
      <c r="I350" s="35"/>
      <c r="J350" s="35"/>
      <c r="K350" s="35"/>
      <c r="L350" s="35"/>
      <c r="M350" s="35"/>
      <c r="N350" s="31"/>
      <c r="O350" s="31"/>
      <c r="V350" s="36"/>
      <c r="AA350" s="36"/>
      <c r="AB350" s="36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135"/>
      <c r="BM350" s="52"/>
      <c r="BN350" s="52"/>
      <c r="BO350" s="52"/>
      <c r="BP350" s="52"/>
      <c r="BQ350" s="52"/>
      <c r="BR350" s="52"/>
      <c r="BS350" s="52"/>
      <c r="BT350" s="52"/>
    </row>
    <row r="351" spans="1:72" s="32" customFormat="1" ht="12.75" hidden="1">
      <c r="A351" s="31"/>
      <c r="B351" s="31"/>
      <c r="C351" s="32" t="str">
        <f>Кафедры!A40</f>
        <v>РВ</v>
      </c>
      <c r="D351" s="31"/>
      <c r="E351" s="33"/>
      <c r="F351" s="34"/>
      <c r="G351" s="35"/>
      <c r="H351" s="35"/>
      <c r="I351" s="35"/>
      <c r="J351" s="35"/>
      <c r="K351" s="35"/>
      <c r="L351" s="35"/>
      <c r="M351" s="35"/>
      <c r="N351" s="31"/>
      <c r="O351" s="31"/>
      <c r="V351" s="36"/>
      <c r="AA351" s="36"/>
      <c r="AB351" s="36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135"/>
      <c r="BM351" s="52"/>
      <c r="BN351" s="52"/>
      <c r="BO351" s="52"/>
      <c r="BP351" s="52"/>
      <c r="BQ351" s="52"/>
      <c r="BR351" s="52"/>
      <c r="BS351" s="52"/>
      <c r="BT351" s="52"/>
    </row>
    <row r="352" spans="1:72" s="32" customFormat="1" ht="12.75" hidden="1">
      <c r="A352" s="31"/>
      <c r="B352" s="31"/>
      <c r="C352" s="32" t="str">
        <f>Кафедры!A41</f>
        <v>РТиАП</v>
      </c>
      <c r="D352" s="31"/>
      <c r="E352" s="33"/>
      <c r="F352" s="34"/>
      <c r="G352" s="35"/>
      <c r="H352" s="35"/>
      <c r="I352" s="35"/>
      <c r="J352" s="35"/>
      <c r="K352" s="35"/>
      <c r="L352" s="35"/>
      <c r="M352" s="35"/>
      <c r="N352" s="31"/>
      <c r="O352" s="31"/>
      <c r="V352" s="36"/>
      <c r="AA352" s="36"/>
      <c r="AB352" s="36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135"/>
      <c r="BM352" s="52"/>
      <c r="BN352" s="52"/>
      <c r="BO352" s="52"/>
      <c r="BP352" s="52"/>
      <c r="BQ352" s="52"/>
      <c r="BR352" s="52"/>
      <c r="BS352" s="52"/>
      <c r="BT352" s="52"/>
    </row>
    <row r="353" spans="1:72" s="32" customFormat="1" ht="12.75" hidden="1">
      <c r="A353" s="31"/>
      <c r="B353" s="31"/>
      <c r="C353" s="32" t="str">
        <f>Кафедры!A42</f>
        <v>Рус.Яз.</v>
      </c>
      <c r="D353" s="31"/>
      <c r="E353" s="33"/>
      <c r="F353" s="34"/>
      <c r="G353" s="35"/>
      <c r="H353" s="35"/>
      <c r="I353" s="35"/>
      <c r="J353" s="35"/>
      <c r="K353" s="35"/>
      <c r="L353" s="35"/>
      <c r="M353" s="35"/>
      <c r="N353" s="31"/>
      <c r="O353" s="31"/>
      <c r="V353" s="36"/>
      <c r="AA353" s="36"/>
      <c r="AB353" s="36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135"/>
      <c r="BM353" s="52"/>
      <c r="BN353" s="52"/>
      <c r="BO353" s="52"/>
      <c r="BP353" s="52"/>
      <c r="BQ353" s="52"/>
      <c r="BR353" s="52"/>
      <c r="BS353" s="52"/>
      <c r="BT353" s="52"/>
    </row>
    <row r="354" spans="1:72" s="32" customFormat="1" ht="12.75" hidden="1">
      <c r="A354" s="31"/>
      <c r="B354" s="31"/>
      <c r="C354" s="32" t="str">
        <f>Кафедры!A43</f>
        <v>РЭ</v>
      </c>
      <c r="D354" s="31"/>
      <c r="E354" s="33"/>
      <c r="F354" s="34"/>
      <c r="G354" s="35"/>
      <c r="H354" s="35"/>
      <c r="I354" s="35"/>
      <c r="J354" s="35"/>
      <c r="K354" s="35"/>
      <c r="L354" s="35"/>
      <c r="M354" s="35"/>
      <c r="N354" s="31"/>
      <c r="O354" s="31"/>
      <c r="V354" s="36"/>
      <c r="AA354" s="36"/>
      <c r="AB354" s="36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135"/>
      <c r="BM354" s="52"/>
      <c r="BN354" s="52"/>
      <c r="BO354" s="52"/>
      <c r="BP354" s="52"/>
      <c r="BQ354" s="52"/>
      <c r="BR354" s="52"/>
      <c r="BS354" s="52"/>
      <c r="BT354" s="52"/>
    </row>
    <row r="355" spans="1:72" s="32" customFormat="1" ht="12.75" hidden="1">
      <c r="A355" s="31"/>
      <c r="B355" s="31"/>
      <c r="C355" s="32" t="str">
        <f>Кафедры!A44</f>
        <v>САУ</v>
      </c>
      <c r="D355" s="31"/>
      <c r="E355" s="33"/>
      <c r="F355" s="34"/>
      <c r="G355" s="35"/>
      <c r="H355" s="35"/>
      <c r="I355" s="35"/>
      <c r="J355" s="35"/>
      <c r="K355" s="35"/>
      <c r="L355" s="35"/>
      <c r="M355" s="35"/>
      <c r="N355" s="31"/>
      <c r="O355" s="31"/>
      <c r="V355" s="36"/>
      <c r="AA355" s="36"/>
      <c r="AB355" s="36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135"/>
      <c r="BM355" s="52"/>
      <c r="BN355" s="52"/>
      <c r="BO355" s="52"/>
      <c r="BP355" s="52"/>
      <c r="BQ355" s="52"/>
      <c r="BR355" s="52"/>
      <c r="BS355" s="52"/>
      <c r="BT355" s="52"/>
    </row>
    <row r="356" spans="1:72" s="32" customFormat="1" ht="12.75" hidden="1">
      <c r="A356" s="31"/>
      <c r="B356" s="31"/>
      <c r="C356" s="32" t="str">
        <f>Кафедры!A45</f>
        <v>СГиПД</v>
      </c>
      <c r="D356" s="31"/>
      <c r="E356" s="33"/>
      <c r="F356" s="34"/>
      <c r="G356" s="35"/>
      <c r="H356" s="35"/>
      <c r="I356" s="35"/>
      <c r="J356" s="35"/>
      <c r="K356" s="35"/>
      <c r="L356" s="35"/>
      <c r="M356" s="35"/>
      <c r="N356" s="31"/>
      <c r="O356" s="31"/>
      <c r="V356" s="36"/>
      <c r="AA356" s="36"/>
      <c r="AB356" s="36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135"/>
      <c r="BM356" s="52"/>
      <c r="BN356" s="52"/>
      <c r="BO356" s="52"/>
      <c r="BP356" s="52"/>
      <c r="BQ356" s="52"/>
      <c r="BR356" s="52"/>
      <c r="BS356" s="52"/>
      <c r="BT356" s="52"/>
    </row>
    <row r="357" spans="1:72" s="32" customFormat="1" ht="12.75" hidden="1">
      <c r="A357" s="31"/>
      <c r="B357" s="31"/>
      <c r="C357" s="32" t="str">
        <f>Кафедры!A46</f>
        <v>СиП</v>
      </c>
      <c r="D357" s="31"/>
      <c r="E357" s="33"/>
      <c r="F357" s="34"/>
      <c r="G357" s="35"/>
      <c r="H357" s="35"/>
      <c r="I357" s="35"/>
      <c r="J357" s="35"/>
      <c r="K357" s="35"/>
      <c r="L357" s="35"/>
      <c r="M357" s="35"/>
      <c r="N357" s="31"/>
      <c r="O357" s="31"/>
      <c r="V357" s="36"/>
      <c r="AA357" s="36"/>
      <c r="AB357" s="36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135"/>
      <c r="BM357" s="52"/>
      <c r="BN357" s="52"/>
      <c r="BO357" s="52"/>
      <c r="BP357" s="52"/>
      <c r="BQ357" s="52"/>
      <c r="BR357" s="52"/>
      <c r="BS357" s="52"/>
      <c r="BT357" s="52"/>
    </row>
    <row r="358" spans="1:72" s="32" customFormat="1" ht="12.75" hidden="1">
      <c r="A358" s="31"/>
      <c r="B358" s="31"/>
      <c r="C358" s="32" t="str">
        <f>Кафедры!A47</f>
        <v>СЛиТКМ</v>
      </c>
      <c r="D358" s="31"/>
      <c r="E358" s="33"/>
      <c r="F358" s="34"/>
      <c r="G358" s="35"/>
      <c r="H358" s="35"/>
      <c r="I358" s="35"/>
      <c r="J358" s="35"/>
      <c r="K358" s="35"/>
      <c r="L358" s="35"/>
      <c r="M358" s="35"/>
      <c r="N358" s="31"/>
      <c r="O358" s="31"/>
      <c r="V358" s="36"/>
      <c r="AA358" s="36"/>
      <c r="AB358" s="36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135"/>
      <c r="BM358" s="52"/>
      <c r="BN358" s="52"/>
      <c r="BO358" s="52"/>
      <c r="BP358" s="52"/>
      <c r="BQ358" s="52"/>
      <c r="BR358" s="52"/>
      <c r="BS358" s="52"/>
      <c r="BT358" s="52"/>
    </row>
    <row r="359" spans="1:72" s="32" customFormat="1" ht="12.75" hidden="1">
      <c r="A359" s="31"/>
      <c r="B359" s="31"/>
      <c r="C359" s="32" t="str">
        <f>Кафедры!A48</f>
        <v>СОиРТ</v>
      </c>
      <c r="D359" s="31"/>
      <c r="E359" s="33"/>
      <c r="F359" s="34"/>
      <c r="G359" s="35"/>
      <c r="H359" s="35"/>
      <c r="I359" s="35"/>
      <c r="J359" s="35"/>
      <c r="K359" s="35"/>
      <c r="L359" s="35"/>
      <c r="M359" s="35"/>
      <c r="N359" s="31"/>
      <c r="O359" s="31"/>
      <c r="V359" s="36"/>
      <c r="AA359" s="36"/>
      <c r="AB359" s="36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135"/>
      <c r="BM359" s="52"/>
      <c r="BN359" s="52"/>
      <c r="BO359" s="52"/>
      <c r="BP359" s="52"/>
      <c r="BQ359" s="52"/>
      <c r="BR359" s="52"/>
      <c r="BS359" s="52"/>
      <c r="BT359" s="52"/>
    </row>
    <row r="360" spans="1:72" s="32" customFormat="1" ht="12.75" hidden="1">
      <c r="A360" s="31"/>
      <c r="B360" s="31"/>
      <c r="C360" s="32" t="str">
        <f>Кафедры!A49</f>
        <v>СПВ</v>
      </c>
      <c r="D360" s="31"/>
      <c r="E360" s="33"/>
      <c r="F360" s="34"/>
      <c r="G360" s="35"/>
      <c r="H360" s="35"/>
      <c r="I360" s="35"/>
      <c r="J360" s="35"/>
      <c r="K360" s="35"/>
      <c r="L360" s="35"/>
      <c r="M360" s="35"/>
      <c r="N360" s="31"/>
      <c r="O360" s="31"/>
      <c r="V360" s="36"/>
      <c r="AA360" s="36"/>
      <c r="AB360" s="36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135"/>
      <c r="BM360" s="52"/>
      <c r="BN360" s="52"/>
      <c r="BO360" s="52"/>
      <c r="BP360" s="52"/>
      <c r="BQ360" s="52"/>
      <c r="BR360" s="52"/>
      <c r="BS360" s="52"/>
      <c r="BT360" s="52"/>
    </row>
    <row r="361" spans="1:72" s="32" customFormat="1" ht="12.75" hidden="1">
      <c r="A361" s="31"/>
      <c r="B361" s="31"/>
      <c r="C361" s="32" t="str">
        <f>Кафедры!A50</f>
        <v>ССМиК</v>
      </c>
      <c r="D361" s="31"/>
      <c r="E361" s="33"/>
      <c r="F361" s="34"/>
      <c r="G361" s="35"/>
      <c r="H361" s="35"/>
      <c r="I361" s="35"/>
      <c r="J361" s="35"/>
      <c r="K361" s="35"/>
      <c r="L361" s="35"/>
      <c r="M361" s="35"/>
      <c r="N361" s="31"/>
      <c r="O361" s="31"/>
      <c r="V361" s="36"/>
      <c r="AA361" s="36"/>
      <c r="AB361" s="36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135"/>
      <c r="BM361" s="52"/>
      <c r="BN361" s="52"/>
      <c r="BO361" s="52"/>
      <c r="BP361" s="52"/>
      <c r="BQ361" s="52"/>
      <c r="BR361" s="52"/>
      <c r="BS361" s="52"/>
      <c r="BT361" s="52"/>
    </row>
    <row r="362" spans="1:72" s="32" customFormat="1" ht="12.75" hidden="1">
      <c r="A362" s="31"/>
      <c r="B362" s="31"/>
      <c r="C362" s="32" t="str">
        <f>Кафедры!A51</f>
        <v>СТС</v>
      </c>
      <c r="D362" s="31"/>
      <c r="E362" s="33"/>
      <c r="F362" s="34"/>
      <c r="G362" s="35"/>
      <c r="H362" s="35"/>
      <c r="I362" s="35"/>
      <c r="J362" s="35"/>
      <c r="K362" s="35"/>
      <c r="L362" s="35"/>
      <c r="M362" s="35"/>
      <c r="N362" s="31"/>
      <c r="O362" s="31"/>
      <c r="V362" s="36"/>
      <c r="AA362" s="36"/>
      <c r="AB362" s="36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135"/>
      <c r="BM362" s="52"/>
      <c r="BN362" s="52"/>
      <c r="BO362" s="52"/>
      <c r="BP362" s="52"/>
      <c r="BQ362" s="52"/>
      <c r="BR362" s="52"/>
      <c r="BS362" s="52"/>
      <c r="BT362" s="52"/>
    </row>
    <row r="363" spans="1:72" s="32" customFormat="1" ht="12.75" hidden="1">
      <c r="A363" s="31"/>
      <c r="B363" s="31"/>
      <c r="C363" s="32" t="str">
        <f>Кафедры!A52</f>
        <v>Теолог.</v>
      </c>
      <c r="D363" s="31"/>
      <c r="E363" s="33"/>
      <c r="F363" s="34"/>
      <c r="G363" s="35"/>
      <c r="H363" s="35"/>
      <c r="I363" s="35"/>
      <c r="J363" s="35"/>
      <c r="K363" s="35"/>
      <c r="L363" s="35"/>
      <c r="M363" s="35"/>
      <c r="N363" s="31"/>
      <c r="O363" s="31"/>
      <c r="V363" s="36"/>
      <c r="AA363" s="36"/>
      <c r="AB363" s="36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135"/>
      <c r="BM363" s="52"/>
      <c r="BN363" s="52"/>
      <c r="BO363" s="52"/>
      <c r="BP363" s="52"/>
      <c r="BQ363" s="52"/>
      <c r="BR363" s="52"/>
      <c r="BS363" s="52"/>
      <c r="BT363" s="52"/>
    </row>
    <row r="364" spans="1:72" s="32" customFormat="1" ht="12.75" hidden="1">
      <c r="A364" s="31"/>
      <c r="B364" s="31"/>
      <c r="C364" s="32" t="str">
        <f>Кафедры!A53</f>
        <v>Теор.Мех.</v>
      </c>
      <c r="D364" s="31"/>
      <c r="E364" s="33"/>
      <c r="F364" s="34"/>
      <c r="G364" s="35"/>
      <c r="H364" s="35"/>
      <c r="I364" s="35"/>
      <c r="J364" s="35"/>
      <c r="K364" s="35"/>
      <c r="L364" s="35"/>
      <c r="M364" s="35"/>
      <c r="N364" s="31"/>
      <c r="O364" s="31"/>
      <c r="V364" s="36"/>
      <c r="AA364" s="36"/>
      <c r="AB364" s="36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135"/>
      <c r="BM364" s="52"/>
      <c r="BN364" s="52"/>
      <c r="BO364" s="52"/>
      <c r="BP364" s="52"/>
      <c r="BQ364" s="52"/>
      <c r="BR364" s="52"/>
      <c r="BS364" s="52"/>
      <c r="BT364" s="52"/>
    </row>
    <row r="365" spans="1:72" s="32" customFormat="1" ht="12.75" hidden="1">
      <c r="A365" s="31"/>
      <c r="B365" s="31"/>
      <c r="C365" s="32" t="str">
        <f>Кафедры!A54</f>
        <v>ТИГ</v>
      </c>
      <c r="D365" s="31"/>
      <c r="E365" s="33"/>
      <c r="F365" s="34"/>
      <c r="G365" s="35"/>
      <c r="H365" s="35"/>
      <c r="I365" s="35"/>
      <c r="J365" s="35"/>
      <c r="K365" s="35"/>
      <c r="L365" s="35"/>
      <c r="M365" s="35"/>
      <c r="N365" s="31"/>
      <c r="O365" s="31"/>
      <c r="V365" s="36"/>
      <c r="AA365" s="36"/>
      <c r="AB365" s="36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135"/>
      <c r="BM365" s="52"/>
      <c r="BN365" s="52"/>
      <c r="BO365" s="52"/>
      <c r="BP365" s="52"/>
      <c r="BQ365" s="52"/>
      <c r="BR365" s="52"/>
      <c r="BS365" s="52"/>
      <c r="BT365" s="52"/>
    </row>
    <row r="366" spans="1:72" s="32" customFormat="1" ht="12.75" hidden="1">
      <c r="A366" s="31"/>
      <c r="B366" s="31"/>
      <c r="C366" s="32" t="str">
        <f>Кафедры!A55</f>
        <v>ТиМПО</v>
      </c>
      <c r="D366" s="31"/>
      <c r="E366" s="33"/>
      <c r="F366" s="34"/>
      <c r="G366" s="35"/>
      <c r="H366" s="35"/>
      <c r="I366" s="35"/>
      <c r="J366" s="35"/>
      <c r="K366" s="35"/>
      <c r="L366" s="35"/>
      <c r="M366" s="35"/>
      <c r="N366" s="31"/>
      <c r="O366" s="31"/>
      <c r="V366" s="36"/>
      <c r="AA366" s="36"/>
      <c r="AB366" s="36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135"/>
      <c r="BM366" s="52"/>
      <c r="BN366" s="52"/>
      <c r="BO366" s="52"/>
      <c r="BP366" s="52"/>
      <c r="BQ366" s="52"/>
      <c r="BR366" s="52"/>
      <c r="BS366" s="52"/>
      <c r="BT366" s="52"/>
    </row>
    <row r="367" spans="1:72" s="32" customFormat="1" ht="12.75" hidden="1">
      <c r="A367" s="31"/>
      <c r="B367" s="31"/>
      <c r="C367" s="32" t="str">
        <f>Кафедры!A56</f>
        <v>ТиМФК</v>
      </c>
      <c r="D367" s="31"/>
      <c r="E367" s="33"/>
      <c r="F367" s="34"/>
      <c r="G367" s="35"/>
      <c r="H367" s="35"/>
      <c r="I367" s="35"/>
      <c r="J367" s="35"/>
      <c r="K367" s="35"/>
      <c r="L367" s="35"/>
      <c r="M367" s="35"/>
      <c r="N367" s="31"/>
      <c r="O367" s="31"/>
      <c r="V367" s="36"/>
      <c r="AA367" s="36"/>
      <c r="AB367" s="36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135"/>
      <c r="BM367" s="52"/>
      <c r="BN367" s="52"/>
      <c r="BO367" s="52"/>
      <c r="BP367" s="52"/>
      <c r="BQ367" s="52"/>
      <c r="BR367" s="52"/>
      <c r="BS367" s="52"/>
      <c r="BT367" s="52"/>
    </row>
    <row r="368" spans="1:72" s="32" customFormat="1" ht="12.75" hidden="1">
      <c r="A368" s="31"/>
      <c r="B368" s="31"/>
      <c r="C368" s="32" t="str">
        <f>Кафедры!A57</f>
        <v>ТМС</v>
      </c>
      <c r="D368" s="31"/>
      <c r="E368" s="33"/>
      <c r="F368" s="34"/>
      <c r="G368" s="35"/>
      <c r="H368" s="35"/>
      <c r="I368" s="35"/>
      <c r="J368" s="35"/>
      <c r="K368" s="35"/>
      <c r="L368" s="35"/>
      <c r="M368" s="35"/>
      <c r="N368" s="31"/>
      <c r="O368" s="31"/>
      <c r="V368" s="36"/>
      <c r="AA368" s="36"/>
      <c r="AB368" s="36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135"/>
      <c r="BM368" s="52"/>
      <c r="BN368" s="52"/>
      <c r="BO368" s="52"/>
      <c r="BP368" s="52"/>
      <c r="BQ368" s="52"/>
      <c r="BR368" s="52"/>
      <c r="BS368" s="52"/>
      <c r="BT368" s="52"/>
    </row>
    <row r="369" spans="1:72" s="32" customFormat="1" ht="12.75" hidden="1">
      <c r="A369" s="31"/>
      <c r="B369" s="31"/>
      <c r="C369" s="32" t="str">
        <f>Кафедры!A58</f>
        <v>ТППиЗИ</v>
      </c>
      <c r="D369" s="31"/>
      <c r="E369" s="33"/>
      <c r="F369" s="34"/>
      <c r="G369" s="35"/>
      <c r="H369" s="35"/>
      <c r="I369" s="35"/>
      <c r="J369" s="35"/>
      <c r="K369" s="35"/>
      <c r="L369" s="35"/>
      <c r="M369" s="35"/>
      <c r="N369" s="31"/>
      <c r="O369" s="31"/>
      <c r="V369" s="36"/>
      <c r="AA369" s="36"/>
      <c r="AB369" s="36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135"/>
      <c r="BM369" s="52"/>
      <c r="BN369" s="52"/>
      <c r="BO369" s="52"/>
      <c r="BP369" s="52"/>
      <c r="BQ369" s="52"/>
      <c r="BR369" s="52"/>
      <c r="BS369" s="52"/>
      <c r="BT369" s="52"/>
    </row>
    <row r="370" spans="1:72" s="32" customFormat="1" ht="12.75" hidden="1">
      <c r="A370" s="31"/>
      <c r="B370" s="31"/>
      <c r="C370" s="32" t="str">
        <f>Кафедры!A59</f>
        <v>ТСПиПП</v>
      </c>
      <c r="D370" s="31"/>
      <c r="E370" s="33"/>
      <c r="F370" s="34"/>
      <c r="G370" s="35"/>
      <c r="H370" s="35"/>
      <c r="I370" s="35"/>
      <c r="J370" s="35"/>
      <c r="K370" s="35"/>
      <c r="L370" s="35"/>
      <c r="M370" s="35"/>
      <c r="N370" s="31"/>
      <c r="O370" s="31"/>
      <c r="V370" s="36"/>
      <c r="AA370" s="36"/>
      <c r="AB370" s="36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135"/>
      <c r="BM370" s="52"/>
      <c r="BN370" s="52"/>
      <c r="BO370" s="52"/>
      <c r="BP370" s="52"/>
      <c r="BQ370" s="52"/>
      <c r="BR370" s="52"/>
      <c r="BS370" s="52"/>
      <c r="BT370" s="52"/>
    </row>
    <row r="371" spans="1:72" s="32" customFormat="1" ht="12.75" hidden="1">
      <c r="A371" s="31"/>
      <c r="B371" s="31"/>
      <c r="C371" s="32" t="str">
        <f>Кафедры!A60</f>
        <v>УППК</v>
      </c>
      <c r="D371" s="31"/>
      <c r="E371" s="33"/>
      <c r="F371" s="34"/>
      <c r="G371" s="35"/>
      <c r="H371" s="35"/>
      <c r="I371" s="35"/>
      <c r="J371" s="35"/>
      <c r="K371" s="35"/>
      <c r="L371" s="35"/>
      <c r="M371" s="35"/>
      <c r="N371" s="31"/>
      <c r="O371" s="31"/>
      <c r="V371" s="36"/>
      <c r="AA371" s="36"/>
      <c r="AB371" s="36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135"/>
      <c r="BM371" s="52"/>
      <c r="BN371" s="52"/>
      <c r="BO371" s="52"/>
      <c r="BP371" s="52"/>
      <c r="BQ371" s="52"/>
      <c r="BR371" s="52"/>
      <c r="BS371" s="52"/>
      <c r="BT371" s="52"/>
    </row>
    <row r="372" spans="1:72" s="32" customFormat="1" ht="12.75" hidden="1">
      <c r="A372" s="31"/>
      <c r="B372" s="31"/>
      <c r="C372" s="32" t="str">
        <f>Кафедры!A61</f>
        <v>Фарм.</v>
      </c>
      <c r="D372" s="31"/>
      <c r="E372" s="33"/>
      <c r="F372" s="34"/>
      <c r="G372" s="35"/>
      <c r="H372" s="35"/>
      <c r="I372" s="35"/>
      <c r="J372" s="35"/>
      <c r="K372" s="35"/>
      <c r="L372" s="35"/>
      <c r="M372" s="35"/>
      <c r="N372" s="31"/>
      <c r="O372" s="31"/>
      <c r="V372" s="36"/>
      <c r="AA372" s="36"/>
      <c r="AB372" s="36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135"/>
      <c r="BM372" s="52"/>
      <c r="BN372" s="52"/>
      <c r="BO372" s="52"/>
      <c r="BP372" s="52"/>
      <c r="BQ372" s="52"/>
      <c r="BR372" s="52"/>
      <c r="BS372" s="52"/>
      <c r="BT372" s="52"/>
    </row>
    <row r="373" spans="1:72" s="32" customFormat="1" ht="12.75" hidden="1">
      <c r="A373" s="31"/>
      <c r="B373" s="31"/>
      <c r="C373" s="32" t="str">
        <f>Кафедры!A62</f>
        <v>ФВиС</v>
      </c>
      <c r="D373" s="31"/>
      <c r="E373" s="33"/>
      <c r="F373" s="34"/>
      <c r="G373" s="35"/>
      <c r="H373" s="35"/>
      <c r="I373" s="35"/>
      <c r="J373" s="35"/>
      <c r="K373" s="35"/>
      <c r="L373" s="35"/>
      <c r="M373" s="35"/>
      <c r="N373" s="31"/>
      <c r="O373" s="31"/>
      <c r="V373" s="36"/>
      <c r="AA373" s="36"/>
      <c r="AB373" s="36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135"/>
      <c r="BM373" s="52"/>
      <c r="BN373" s="52"/>
      <c r="BO373" s="52"/>
      <c r="BP373" s="52"/>
      <c r="BQ373" s="52"/>
      <c r="BR373" s="52"/>
      <c r="BS373" s="52"/>
      <c r="BT373" s="52"/>
    </row>
    <row r="374" spans="1:72" s="32" customFormat="1" ht="12.75" hidden="1">
      <c r="A374" s="31"/>
      <c r="B374" s="31"/>
      <c r="C374" s="32" t="str">
        <f>Кафедры!A63</f>
        <v>Физики</v>
      </c>
      <c r="D374" s="31"/>
      <c r="E374" s="33"/>
      <c r="F374" s="34"/>
      <c r="G374" s="35"/>
      <c r="H374" s="35"/>
      <c r="I374" s="35"/>
      <c r="J374" s="35"/>
      <c r="K374" s="35"/>
      <c r="L374" s="35"/>
      <c r="M374" s="35"/>
      <c r="N374" s="31"/>
      <c r="O374" s="31"/>
      <c r="V374" s="36"/>
      <c r="AA374" s="36"/>
      <c r="AB374" s="36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135"/>
      <c r="BM374" s="52"/>
      <c r="BN374" s="52"/>
      <c r="BO374" s="52"/>
      <c r="BP374" s="52"/>
      <c r="BQ374" s="52"/>
      <c r="BR374" s="52"/>
      <c r="BS374" s="52"/>
      <c r="BT374" s="52"/>
    </row>
    <row r="375" spans="1:72" s="32" customFormat="1" ht="12.75" hidden="1">
      <c r="A375" s="31"/>
      <c r="B375" s="31"/>
      <c r="C375" s="32" t="str">
        <f>Кафедры!A64</f>
        <v>Философ.</v>
      </c>
      <c r="D375" s="31"/>
      <c r="E375" s="33"/>
      <c r="F375" s="34"/>
      <c r="G375" s="35"/>
      <c r="H375" s="35"/>
      <c r="I375" s="35"/>
      <c r="J375" s="35"/>
      <c r="K375" s="35"/>
      <c r="L375" s="35"/>
      <c r="M375" s="35"/>
      <c r="N375" s="31"/>
      <c r="O375" s="31"/>
      <c r="V375" s="36"/>
      <c r="AA375" s="36"/>
      <c r="AB375" s="36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135"/>
      <c r="BM375" s="52"/>
      <c r="BN375" s="52"/>
      <c r="BO375" s="52"/>
      <c r="BP375" s="52"/>
      <c r="BQ375" s="52"/>
      <c r="BR375" s="52"/>
      <c r="BS375" s="52"/>
      <c r="BT375" s="52"/>
    </row>
    <row r="376" spans="1:72" s="32" customFormat="1" ht="12.75" hidden="1">
      <c r="A376" s="31"/>
      <c r="B376" s="31"/>
      <c r="C376" s="32" t="str">
        <f>Кафедры!A65</f>
        <v>ФиМ</v>
      </c>
      <c r="D376" s="31"/>
      <c r="E376" s="33"/>
      <c r="F376" s="34"/>
      <c r="G376" s="35"/>
      <c r="H376" s="35"/>
      <c r="I376" s="35"/>
      <c r="J376" s="35"/>
      <c r="K376" s="35"/>
      <c r="L376" s="35"/>
      <c r="M376" s="35"/>
      <c r="N376" s="31"/>
      <c r="O376" s="31"/>
      <c r="V376" s="36"/>
      <c r="AA376" s="36"/>
      <c r="AB376" s="36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135"/>
      <c r="BM376" s="52"/>
      <c r="BN376" s="52"/>
      <c r="BO376" s="52"/>
      <c r="BP376" s="52"/>
      <c r="BQ376" s="52"/>
      <c r="BR376" s="52"/>
      <c r="BS376" s="52"/>
      <c r="BT376" s="52"/>
    </row>
    <row r="377" spans="1:72" s="32" customFormat="1" ht="12.75" hidden="1">
      <c r="A377" s="31"/>
      <c r="B377" s="31"/>
      <c r="C377" s="32" t="str">
        <f>Кафедры!A66</f>
        <v>ФММ</v>
      </c>
      <c r="D377" s="31"/>
      <c r="E377" s="33"/>
      <c r="F377" s="34"/>
      <c r="G377" s="35"/>
      <c r="H377" s="35"/>
      <c r="I377" s="35"/>
      <c r="J377" s="35"/>
      <c r="K377" s="35"/>
      <c r="L377" s="35"/>
      <c r="M377" s="35"/>
      <c r="N377" s="31"/>
      <c r="O377" s="31"/>
      <c r="V377" s="36"/>
      <c r="AA377" s="36"/>
      <c r="AB377" s="36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135"/>
      <c r="BM377" s="52"/>
      <c r="BN377" s="52"/>
      <c r="BO377" s="52"/>
      <c r="BP377" s="52"/>
      <c r="BQ377" s="52"/>
      <c r="BR377" s="52"/>
      <c r="BS377" s="52"/>
      <c r="BT377" s="52"/>
    </row>
    <row r="378" spans="1:72" s="32" customFormat="1" ht="12.75" hidden="1">
      <c r="A378" s="31"/>
      <c r="B378" s="31"/>
      <c r="C378" s="32" t="str">
        <f>Кафедры!A67</f>
        <v>ФХПТ</v>
      </c>
      <c r="D378" s="31"/>
      <c r="E378" s="33"/>
      <c r="F378" s="34"/>
      <c r="G378" s="35"/>
      <c r="H378" s="35"/>
      <c r="I378" s="35"/>
      <c r="J378" s="35"/>
      <c r="K378" s="35"/>
      <c r="L378" s="35"/>
      <c r="M378" s="35"/>
      <c r="N378" s="31"/>
      <c r="O378" s="31"/>
      <c r="V378" s="36"/>
      <c r="AA378" s="36"/>
      <c r="AB378" s="36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135"/>
      <c r="BM378" s="52"/>
      <c r="BN378" s="52"/>
      <c r="BO378" s="52"/>
      <c r="BP378" s="52"/>
      <c r="BQ378" s="52"/>
      <c r="BR378" s="52"/>
      <c r="BS378" s="52"/>
      <c r="BT378" s="52"/>
    </row>
    <row r="379" spans="1:72" s="32" customFormat="1" ht="12.75" hidden="1">
      <c r="A379" s="31"/>
      <c r="B379" s="31"/>
      <c r="C379" s="32" t="str">
        <f>Кафедры!A68</f>
        <v>ХБ-1</v>
      </c>
      <c r="D379" s="31"/>
      <c r="E379" s="33"/>
      <c r="F379" s="34"/>
      <c r="G379" s="35"/>
      <c r="H379" s="35"/>
      <c r="I379" s="35"/>
      <c r="J379" s="35"/>
      <c r="K379" s="35"/>
      <c r="L379" s="35"/>
      <c r="M379" s="35"/>
      <c r="N379" s="31"/>
      <c r="O379" s="31"/>
      <c r="V379" s="36"/>
      <c r="AA379" s="36"/>
      <c r="AB379" s="36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135"/>
      <c r="BM379" s="52"/>
      <c r="BN379" s="52"/>
      <c r="BO379" s="52"/>
      <c r="BP379" s="52"/>
      <c r="BQ379" s="52"/>
      <c r="BR379" s="52"/>
      <c r="BS379" s="52"/>
      <c r="BT379" s="52"/>
    </row>
    <row r="380" spans="1:72" s="32" customFormat="1" ht="12.75" hidden="1">
      <c r="A380" s="31"/>
      <c r="B380" s="31"/>
      <c r="C380" s="32" t="str">
        <f>Кафедры!A69</f>
        <v>ХБ-2</v>
      </c>
      <c r="D380" s="31"/>
      <c r="E380" s="33"/>
      <c r="F380" s="34"/>
      <c r="G380" s="35"/>
      <c r="H380" s="35"/>
      <c r="I380" s="35"/>
      <c r="J380" s="35"/>
      <c r="K380" s="35"/>
      <c r="L380" s="35"/>
      <c r="M380" s="35"/>
      <c r="N380" s="31"/>
      <c r="O380" s="31"/>
      <c r="V380" s="36"/>
      <c r="AA380" s="36"/>
      <c r="AB380" s="36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135"/>
      <c r="BM380" s="52"/>
      <c r="BN380" s="52"/>
      <c r="BO380" s="52"/>
      <c r="BP380" s="52"/>
      <c r="BQ380" s="52"/>
      <c r="BR380" s="52"/>
      <c r="BS380" s="52"/>
      <c r="BT380" s="52"/>
    </row>
    <row r="381" spans="1:72" s="32" customFormat="1" ht="12.75" hidden="1">
      <c r="A381" s="31"/>
      <c r="B381" s="31"/>
      <c r="C381" s="32" t="str">
        <f>Кафедры!A70</f>
        <v>Химии</v>
      </c>
      <c r="D381" s="31"/>
      <c r="E381" s="33"/>
      <c r="F381" s="34"/>
      <c r="G381" s="35"/>
      <c r="H381" s="35"/>
      <c r="I381" s="35"/>
      <c r="J381" s="35"/>
      <c r="K381" s="35"/>
      <c r="L381" s="35"/>
      <c r="M381" s="35"/>
      <c r="N381" s="31"/>
      <c r="O381" s="31"/>
      <c r="V381" s="36"/>
      <c r="AA381" s="36"/>
      <c r="AB381" s="36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135"/>
      <c r="BM381" s="52"/>
      <c r="BN381" s="52"/>
      <c r="BO381" s="52"/>
      <c r="BP381" s="52"/>
      <c r="BQ381" s="52"/>
      <c r="BR381" s="52"/>
      <c r="BS381" s="52"/>
      <c r="BT381" s="52"/>
    </row>
    <row r="382" spans="1:72" s="32" customFormat="1" ht="12.75" hidden="1">
      <c r="A382" s="31"/>
      <c r="B382" s="31"/>
      <c r="C382" s="32" t="str">
        <f>Кафедры!A71</f>
        <v>Э</v>
      </c>
      <c r="D382" s="31"/>
      <c r="E382" s="33"/>
      <c r="F382" s="34"/>
      <c r="G382" s="35"/>
      <c r="H382" s="35"/>
      <c r="I382" s="35"/>
      <c r="J382" s="35"/>
      <c r="K382" s="35"/>
      <c r="L382" s="35"/>
      <c r="M382" s="35"/>
      <c r="N382" s="31"/>
      <c r="O382" s="31"/>
      <c r="V382" s="36"/>
      <c r="AA382" s="36"/>
      <c r="AB382" s="36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135"/>
      <c r="BM382" s="52"/>
      <c r="BN382" s="52"/>
      <c r="BO382" s="52"/>
      <c r="BP382" s="52"/>
      <c r="BQ382" s="52"/>
      <c r="BR382" s="52"/>
      <c r="BS382" s="52"/>
      <c r="BT382" s="52"/>
    </row>
    <row r="383" spans="1:72" s="32" customFormat="1" ht="12.75" hidden="1">
      <c r="A383" s="31"/>
      <c r="B383" s="31"/>
      <c r="C383" s="32" t="str">
        <f>Кафедры!A72</f>
        <v>ЭВМ</v>
      </c>
      <c r="D383" s="31"/>
      <c r="E383" s="33"/>
      <c r="F383" s="34"/>
      <c r="G383" s="35"/>
      <c r="H383" s="35"/>
      <c r="I383" s="35"/>
      <c r="J383" s="35"/>
      <c r="K383" s="35"/>
      <c r="L383" s="35"/>
      <c r="M383" s="35"/>
      <c r="N383" s="31"/>
      <c r="O383" s="31"/>
      <c r="V383" s="36"/>
      <c r="AA383" s="36"/>
      <c r="AB383" s="36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135"/>
      <c r="BM383" s="52"/>
      <c r="BN383" s="52"/>
      <c r="BO383" s="52"/>
      <c r="BP383" s="52"/>
      <c r="BQ383" s="52"/>
      <c r="BR383" s="52"/>
      <c r="BS383" s="52"/>
      <c r="BT383" s="52"/>
    </row>
    <row r="384" spans="1:72" s="32" customFormat="1" ht="12.75" hidden="1">
      <c r="A384" s="31"/>
      <c r="B384" s="31"/>
      <c r="C384" s="32" t="str">
        <f>Кафедры!A73</f>
        <v>ЭиУ</v>
      </c>
      <c r="D384" s="31"/>
      <c r="E384" s="33"/>
      <c r="F384" s="34"/>
      <c r="G384" s="35"/>
      <c r="H384" s="35"/>
      <c r="I384" s="35"/>
      <c r="J384" s="35"/>
      <c r="K384" s="35"/>
      <c r="L384" s="35"/>
      <c r="M384" s="35"/>
      <c r="N384" s="31"/>
      <c r="O384" s="31"/>
      <c r="V384" s="36"/>
      <c r="AA384" s="36"/>
      <c r="AB384" s="36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135"/>
      <c r="BM384" s="52"/>
      <c r="BN384" s="52"/>
      <c r="BO384" s="52"/>
      <c r="BP384" s="52"/>
      <c r="BQ384" s="52"/>
      <c r="BR384" s="52"/>
      <c r="BS384" s="52"/>
      <c r="BT384" s="52"/>
    </row>
    <row r="385" spans="1:72" s="32" customFormat="1" ht="12.75" hidden="1">
      <c r="A385" s="31"/>
      <c r="B385" s="31"/>
      <c r="C385" s="32" t="str">
        <f>Кафедры!A74</f>
        <v>ЭиЭО</v>
      </c>
      <c r="D385" s="31"/>
      <c r="E385" s="33"/>
      <c r="F385" s="34"/>
      <c r="G385" s="35"/>
      <c r="H385" s="35"/>
      <c r="I385" s="35"/>
      <c r="J385" s="35"/>
      <c r="K385" s="35"/>
      <c r="L385" s="35"/>
      <c r="M385" s="35"/>
      <c r="N385" s="31"/>
      <c r="O385" s="31"/>
      <c r="V385" s="36"/>
      <c r="AA385" s="36"/>
      <c r="AB385" s="36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135"/>
      <c r="BM385" s="52"/>
      <c r="BN385" s="52"/>
      <c r="BO385" s="52"/>
      <c r="BP385" s="52"/>
      <c r="BQ385" s="52"/>
      <c r="BR385" s="52"/>
      <c r="BS385" s="52"/>
      <c r="BT385" s="52"/>
    </row>
    <row r="386" spans="1:72" s="32" customFormat="1" ht="12.75" hidden="1">
      <c r="A386" s="31"/>
      <c r="B386" s="31"/>
      <c r="D386" s="31"/>
      <c r="E386" s="33"/>
      <c r="F386" s="34"/>
      <c r="G386" s="35"/>
      <c r="H386" s="35"/>
      <c r="I386" s="35"/>
      <c r="J386" s="35"/>
      <c r="K386" s="35"/>
      <c r="L386" s="35"/>
      <c r="M386" s="35"/>
      <c r="N386" s="31"/>
      <c r="O386" s="31"/>
      <c r="V386" s="36"/>
      <c r="AA386" s="36"/>
      <c r="AB386" s="36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135"/>
      <c r="BM386" s="52"/>
      <c r="BN386" s="52"/>
      <c r="BO386" s="52"/>
      <c r="BP386" s="52"/>
      <c r="BQ386" s="52"/>
      <c r="BR386" s="52"/>
      <c r="BS386" s="52"/>
      <c r="BT386" s="52"/>
    </row>
    <row r="387" spans="1:63" ht="12.75">
      <c r="A387" s="31"/>
      <c r="B387" s="31"/>
      <c r="C387" s="32"/>
      <c r="D387" s="31"/>
      <c r="E387" s="33"/>
      <c r="F387" s="34"/>
      <c r="G387" s="35"/>
      <c r="H387" s="35"/>
      <c r="I387" s="35"/>
      <c r="J387" s="35"/>
      <c r="K387" s="35"/>
      <c r="L387" s="35"/>
      <c r="M387" s="35"/>
      <c r="N387" s="31"/>
      <c r="O387" s="31"/>
      <c r="P387" s="32"/>
      <c r="Q387" s="32"/>
      <c r="R387" s="32"/>
      <c r="S387" s="32"/>
      <c r="T387" s="32"/>
      <c r="U387" s="32"/>
      <c r="V387" s="36"/>
      <c r="W387" s="32"/>
      <c r="X387" s="32"/>
      <c r="Y387" s="32"/>
      <c r="Z387" s="32"/>
      <c r="AA387" s="36"/>
      <c r="AB387" s="36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</row>
  </sheetData>
  <sheetProtection formatCells="0" formatColumns="0" formatRows="0" autoFilter="0"/>
  <autoFilter ref="A22:BK144"/>
  <mergeCells count="49">
    <mergeCell ref="AW19:BA19"/>
    <mergeCell ref="AC19:AG19"/>
    <mergeCell ref="AA17:AB19"/>
    <mergeCell ref="AB20:AB22"/>
    <mergeCell ref="BG4:BK4"/>
    <mergeCell ref="AH19:AL19"/>
    <mergeCell ref="AM4:AQ4"/>
    <mergeCell ref="AR4:AV4"/>
    <mergeCell ref="BG19:BK19"/>
    <mergeCell ref="BB19:BF19"/>
    <mergeCell ref="AW4:BA4"/>
    <mergeCell ref="BB4:BF4"/>
    <mergeCell ref="AM19:AQ19"/>
    <mergeCell ref="AR19:AV19"/>
    <mergeCell ref="AH4:AL4"/>
    <mergeCell ref="P19:T19"/>
    <mergeCell ref="V17:X17"/>
    <mergeCell ref="Q13:U13"/>
    <mergeCell ref="Y17:Y19"/>
    <mergeCell ref="Z17:Z19"/>
    <mergeCell ref="N18:O18"/>
    <mergeCell ref="N19:O19"/>
    <mergeCell ref="V19:X19"/>
    <mergeCell ref="AC4:AG4"/>
    <mergeCell ref="E20:E22"/>
    <mergeCell ref="F20:F22"/>
    <mergeCell ref="E17:M19"/>
    <mergeCell ref="G20:M20"/>
    <mergeCell ref="N20:N22"/>
    <mergeCell ref="A12:C15"/>
    <mergeCell ref="X20:X22"/>
    <mergeCell ref="T20:T22"/>
    <mergeCell ref="U20:U22"/>
    <mergeCell ref="V20:V22"/>
    <mergeCell ref="S20:S22"/>
    <mergeCell ref="A17:A20"/>
    <mergeCell ref="B17:B20"/>
    <mergeCell ref="A21:B21"/>
    <mergeCell ref="P18:T18"/>
    <mergeCell ref="P17:U17"/>
    <mergeCell ref="W20:W22"/>
    <mergeCell ref="P20:P22"/>
    <mergeCell ref="V18:X18"/>
    <mergeCell ref="Q20:Q22"/>
    <mergeCell ref="R20:R22"/>
    <mergeCell ref="Z20:Z22"/>
    <mergeCell ref="Y20:Y22"/>
    <mergeCell ref="AA20:AA22"/>
    <mergeCell ref="O20:O22"/>
  </mergeCells>
  <conditionalFormatting sqref="AC11 AH11 AM11 AR11 AW11 BB11 BG11 G12:M12">
    <cfRule type="cellIs" priority="94" dxfId="3" operator="lessThan" stopIfTrue="1">
      <formula>G12</formula>
    </cfRule>
    <cfRule type="cellIs" priority="95" dxfId="4" operator="equal" stopIfTrue="1">
      <formula>G12</formula>
    </cfRule>
    <cfRule type="cellIs" priority="96" dxfId="1" operator="greaterThan" stopIfTrue="1">
      <formula>G12</formula>
    </cfRule>
  </conditionalFormatting>
  <conditionalFormatting sqref="F15">
    <cfRule type="cellIs" priority="97" dxfId="4" operator="equal" stopIfTrue="1">
      <formula>E15</formula>
    </cfRule>
  </conditionalFormatting>
  <conditionalFormatting sqref="F14">
    <cfRule type="cellIs" priority="98" dxfId="4" operator="equal" stopIfTrue="1">
      <formula>F15</formula>
    </cfRule>
    <cfRule type="cellIs" priority="99" dxfId="3" operator="lessThan" stopIfTrue="1">
      <formula>F15</formula>
    </cfRule>
    <cfRule type="cellIs" priority="100" dxfId="1" operator="greaterThan" stopIfTrue="1">
      <formula>F15</formula>
    </cfRule>
  </conditionalFormatting>
  <conditionalFormatting sqref="O134 O140">
    <cfRule type="cellIs" priority="101" dxfId="3" operator="lessThan" stopIfTrue="1">
      <formula>N134</formula>
    </cfRule>
    <cfRule type="cellIs" priority="102" dxfId="1" operator="equal" stopIfTrue="1">
      <formula>N134</formula>
    </cfRule>
  </conditionalFormatting>
  <conditionalFormatting sqref="O35 O24 O47 O63 O80 O106 F24 F35 F47 F63 F80 F106">
    <cfRule type="cellIs" priority="103" dxfId="6" operator="lessThan" stopIfTrue="1">
      <formula>E24</formula>
    </cfRule>
    <cfRule type="cellIs" priority="104" dxfId="5" operator="greaterThan" stopIfTrue="1">
      <formula>E24</formula>
    </cfRule>
    <cfRule type="cellIs" priority="105" dxfId="4" operator="equal" stopIfTrue="1">
      <formula>E24</formula>
    </cfRule>
  </conditionalFormatting>
  <conditionalFormatting sqref="O36:O46 O107:O133 O135:O139 O23 F23 F25:F34 F64:F79 F48:F62 F107:F143 F36:F46 O25:O34 O81:O105 O64:O79 F81:F105 O48:O62 O141:O143">
    <cfRule type="cellIs" priority="106" dxfId="3" operator="lessThan" stopIfTrue="1">
      <formula>E23</formula>
    </cfRule>
    <cfRule type="cellIs" priority="107" dxfId="1" operator="equal" stopIfTrue="1">
      <formula>E23</formula>
    </cfRule>
    <cfRule type="cellIs" priority="108" dxfId="1" operator="greaterThan" stopIfTrue="1">
      <formula>E23</formula>
    </cfRule>
  </conditionalFormatting>
  <conditionalFormatting sqref="O5 N6:S6">
    <cfRule type="cellIs" priority="111" dxfId="4" operator="equal" stopIfTrue="1">
      <formula>N21</formula>
    </cfRule>
    <cfRule type="cellIs" priority="112" dxfId="3" operator="lessThan" stopIfTrue="1">
      <formula>N21</formula>
    </cfRule>
  </conditionalFormatting>
  <conditionalFormatting sqref="AC3">
    <cfRule type="cellIs" priority="179" dxfId="3" operator="lessThan" stopIfTrue="1">
      <formula>G$15</formula>
    </cfRule>
    <cfRule type="cellIs" priority="180" dxfId="4" operator="equal" stopIfTrue="1">
      <formula>G$15</formula>
    </cfRule>
    <cfRule type="cellIs" priority="181" dxfId="1" operator="greaterThan" stopIfTrue="1">
      <formula>G$15</formula>
    </cfRule>
  </conditionalFormatting>
  <conditionalFormatting sqref="BB3">
    <cfRule type="cellIs" priority="182" dxfId="3" operator="lessThan" stopIfTrue="1">
      <formula>L$15</formula>
    </cfRule>
    <cfRule type="cellIs" priority="183" dxfId="4" operator="equal" stopIfTrue="1">
      <formula>L$15</formula>
    </cfRule>
    <cfRule type="cellIs" priority="184" dxfId="1" operator="greaterThan" stopIfTrue="1">
      <formula>L$15</formula>
    </cfRule>
  </conditionalFormatting>
  <conditionalFormatting sqref="AH3">
    <cfRule type="cellIs" priority="185" dxfId="3" operator="lessThan" stopIfTrue="1">
      <formula>H$15</formula>
    </cfRule>
    <cfRule type="cellIs" priority="186" dxfId="4" operator="equal" stopIfTrue="1">
      <formula>H$15</formula>
    </cfRule>
    <cfRule type="cellIs" priority="187" dxfId="1" operator="greaterThan" stopIfTrue="1">
      <formula>H$15</formula>
    </cfRule>
  </conditionalFormatting>
  <conditionalFormatting sqref="AM3">
    <cfRule type="cellIs" priority="188" dxfId="3" operator="lessThan" stopIfTrue="1">
      <formula>I$15</formula>
    </cfRule>
    <cfRule type="cellIs" priority="189" dxfId="4" operator="equal" stopIfTrue="1">
      <formula>I$15</formula>
    </cfRule>
    <cfRule type="cellIs" priority="190" dxfId="1" operator="greaterThan" stopIfTrue="1">
      <formula>I$15</formula>
    </cfRule>
  </conditionalFormatting>
  <conditionalFormatting sqref="AR3">
    <cfRule type="cellIs" priority="191" dxfId="3" operator="lessThan" stopIfTrue="1">
      <formula>J$15</formula>
    </cfRule>
    <cfRule type="cellIs" priority="192" dxfId="4" operator="equal" stopIfTrue="1">
      <formula>J$15</formula>
    </cfRule>
    <cfRule type="cellIs" priority="193" dxfId="1" operator="greaterThan" stopIfTrue="1">
      <formula>J$15</formula>
    </cfRule>
  </conditionalFormatting>
  <conditionalFormatting sqref="AW3">
    <cfRule type="cellIs" priority="194" dxfId="3" operator="lessThan" stopIfTrue="1">
      <formula>K$15</formula>
    </cfRule>
    <cfRule type="cellIs" priority="195" dxfId="4" operator="equal" stopIfTrue="1">
      <formula>K$15</formula>
    </cfRule>
    <cfRule type="cellIs" priority="196" dxfId="1" operator="greaterThan" stopIfTrue="1">
      <formula>K$15</formula>
    </cfRule>
  </conditionalFormatting>
  <conditionalFormatting sqref="BG3">
    <cfRule type="cellIs" priority="197" dxfId="3" operator="lessThan" stopIfTrue="1">
      <formula>M$15</formula>
    </cfRule>
    <cfRule type="cellIs" priority="198" dxfId="4" operator="equal" stopIfTrue="1">
      <formula>M$15</formula>
    </cfRule>
    <cfRule type="cellIs" priority="199" dxfId="1" operator="greaterThan" stopIfTrue="1">
      <formula>M$15</formula>
    </cfRule>
  </conditionalFormatting>
  <conditionalFormatting sqref="G15:U15">
    <cfRule type="cellIs" priority="109" dxfId="4" operator="equal" stopIfTrue="1">
      <formula>G23</formula>
    </cfRule>
    <cfRule type="cellIs" priority="110" dxfId="3" operator="lessThan" stopIfTrue="1">
      <formula>G23</formula>
    </cfRule>
  </conditionalFormatting>
  <conditionalFormatting sqref="X135:X139 V135:V139 X25:X34 X36:X45 V36:V45 X48:X62 V48:V62 X107:X131 X141:X143 V141:V143 V133 V25:V34 X133 V107:V131 V81:V105 X81:X105 X64:X78 V64:V78">
    <cfRule type="expression" priority="146" dxfId="28" stopIfTrue="1">
      <formula>AND($E25&gt;3,$X25=0,$V25=0)</formula>
    </cfRule>
  </conditionalFormatting>
  <conditionalFormatting sqref="AC25:AF34 AC36:AF45 AC48:AF62 AC107:AF131 AC81:AF105 AC64:AF78 AR27:AU27 AM28:AP28">
    <cfRule type="expression" priority="148" dxfId="28" stopIfTrue="1">
      <formula>AND($E25&lt;&gt;0,$G25&lt;&gt;0,$AG25=0)</formula>
    </cfRule>
  </conditionalFormatting>
  <conditionalFormatting sqref="AH25:AK34 AH36:AK45 AH48:AK62 AH107:AK131 AH81:AK105 AH64:AK78">
    <cfRule type="expression" priority="149" dxfId="28" stopIfTrue="1">
      <formula>AND($E25&lt;&gt;0,$H25&lt;&gt;0,$AL25=0)</formula>
    </cfRule>
  </conditionalFormatting>
  <conditionalFormatting sqref="AM64:AP78 AM36:AP45 AM48:AP62 AM107:AP131 AM81:AP105 AM25:AP27 AM29:AP34">
    <cfRule type="expression" priority="150" dxfId="28" stopIfTrue="1">
      <formula>AND($E25&lt;&gt;0,$I25&lt;&gt;0,$AQ25=0)</formula>
    </cfRule>
  </conditionalFormatting>
  <conditionalFormatting sqref="AR64:AU78 AR36:AU45 AR48:AU62 AR107:AU131 AR81:AU105 AR25:AU26 AR28:AU34">
    <cfRule type="expression" priority="151" dxfId="28" stopIfTrue="1">
      <formula>AND($E25&lt;&gt;0,$J25&lt;&gt;0,$AV25=0)</formula>
    </cfRule>
  </conditionalFormatting>
  <conditionalFormatting sqref="AW25:AZ34 AW36:AZ45 AW48:AZ62 AW107:AZ131 AW81:AZ105 AW64:AZ78">
    <cfRule type="expression" priority="152" dxfId="28" stopIfTrue="1">
      <formula>AND($E25&lt;&gt;0,$K25&lt;&gt;0,$BA25=0)</formula>
    </cfRule>
  </conditionalFormatting>
  <conditionalFormatting sqref="BB25:BE34 BB36:BE45 BB48:BE62 BB107:BE131 BB81:BE105 BB64:BE78">
    <cfRule type="expression" priority="153" dxfId="28" stopIfTrue="1">
      <formula>AND($E25&lt;&gt;0,$L25&lt;&gt;0,$BF25=0)</formula>
    </cfRule>
  </conditionalFormatting>
  <conditionalFormatting sqref="BG25:BJ34 BG36:BJ45 BG48:BJ62 BG107:BJ131 BG81:BJ105 BG64:BJ78">
    <cfRule type="expression" priority="154" dxfId="28" stopIfTrue="1">
      <formula>AND($E25&lt;&gt;0,$M25&lt;&gt;0,$BK25=0)</formula>
    </cfRule>
  </conditionalFormatting>
  <conditionalFormatting sqref="G14:M14">
    <cfRule type="cellIs" priority="173" dxfId="4" operator="equal" stopIfTrue="1">
      <formula>G22</formula>
    </cfRule>
    <cfRule type="cellIs" priority="174" dxfId="3" operator="lessThan" stopIfTrue="1">
      <formula>G22</formula>
    </cfRule>
    <cfRule type="cellIs" priority="175" dxfId="1" operator="greaterThan" stopIfTrue="1">
      <formula>G22</formula>
    </cfRule>
  </conditionalFormatting>
  <conditionalFormatting sqref="W25:W34 W36:W45 W48:W62 W64:W78 W81:W105 W107:W131 W133 W135:W139 W141:W143">
    <cfRule type="expression" priority="272" dxfId="28" stopIfTrue="1">
      <formula>AND($E25&lt;=3,$W25=0,$E25&gt;0,$V25=0,$X25=0)</formula>
    </cfRule>
  </conditionalFormatting>
  <conditionalFormatting sqref="AA81:AA105 AA36:AA45 AA64:AA78 AA25:AA34 AA48:AA62 AA107:AA131">
    <cfRule type="expression" priority="347" dxfId="28" stopIfTrue="1">
      <formula>AND($E25&gt;0,$AA25&lt;&gt;"КРЗ",$Y25=0,$Z25=0)</formula>
    </cfRule>
  </conditionalFormatting>
  <conditionalFormatting sqref="AG133 BK133 BF133 BA133 AV133 AQ133 AL133 BF107:BF131 BK107:BK131 AG141:AG143 AV107:AV131 BA107:BA131 AG107:AG131 AQ107:AQ131 AL36:AL45 AL141:AL143 BK141:BK143 BF141:BF143 BA141:BA143 AV141:AV143 AQ141:AQ143 BK135:BK139 BF135:BF139 BA135:BA139 AV135:AV139 AQ135:AQ139 AL135:AL139 AG135:AG139 AQ36:AQ45 AG36:AG45 AG25:AG34 AQ25:AQ34 AL25:AL34 BK25:BK34 BF25:BF34 BA25:BA34 AV25:AV34 AV36:AV45 BK36:BK45 BF36:BF45 BA36:BA45 BA47:BA78 AV47:AV78 BK47:BK78 BF47:BF78 AL47:AL78 AQ47:AQ78 AG47:AG78 AQ81:AQ105 AG81:AG105 BA81:BA105 AV81:AV105 BK81:BK105 BF81:BF105 AL81:AL105 AL107:AL131">
    <cfRule type="cellIs" priority="114" dxfId="27" operator="greaterThanOrEqual" stopIfTrue="1">
      <formula>0</formula>
    </cfRule>
    <cfRule type="cellIs" priority="115" dxfId="1" operator="lessThan" stopIfTrue="1">
      <formula>0</formula>
    </cfRule>
  </conditionalFormatting>
  <conditionalFormatting sqref="AC16 AH16 AM16 AR16 AW16 BB16 BG16 AE14:AE16 AJ14:AJ16 BI14:BJ14 AY15 AY14:AZ14 AT15 AO14:AP14 AT14:AU14 AO15 BD14:BE14 BD15 BI15 BJ13 AK13:AK14 AP13 AU13 AZ13 BE13 AF13:AF14">
    <cfRule type="containsText" priority="89" dxfId="87" operator="containsText" stopIfTrue="1" text="&gt;">
      <formula>NOT(ISERROR(SEARCH("&gt;",AC13)))</formula>
    </cfRule>
    <cfRule type="containsText" priority="90" dxfId="88" operator="containsText" stopIfTrue="1" text="&lt;">
      <formula>NOT(ISERROR(SEARCH("&lt;",AC13)))</formula>
    </cfRule>
  </conditionalFormatting>
  <conditionalFormatting sqref="AF15 AK15 AZ15 BE15 AP15 AU15 BJ15">
    <cfRule type="containsText" priority="118" dxfId="89" operator="containsText" stopIfTrue="1" text="&gt;">
      <formula>NOT(ISERROR(SEARCH("&gt;",AF15)))</formula>
    </cfRule>
    <cfRule type="containsText" priority="119" dxfId="3" operator="containsText" stopIfTrue="1" text="&lt;">
      <formula>NOT(ISERROR(SEARCH("&lt;",AF15)))</formula>
    </cfRule>
    <cfRule type="containsText" priority="120" dxfId="4" operator="containsText" stopIfTrue="1" text="*=">
      <formula>NOT(ISERROR(SEARCH("*=",AF15)))</formula>
    </cfRule>
  </conditionalFormatting>
  <conditionalFormatting sqref="AC15 AR15 AW15 BG15 AH15 AM15 BB15">
    <cfRule type="cellIs" priority="121" dxfId="5" operator="greaterThan" stopIfTrue="1">
      <formula>54</formula>
    </cfRule>
    <cfRule type="cellIs" priority="122" dxfId="6" operator="lessThan" stopIfTrue="1">
      <formula>54</formula>
    </cfRule>
    <cfRule type="cellIs" priority="123" dxfId="4" operator="equal" stopIfTrue="1">
      <formula>54</formula>
    </cfRule>
  </conditionalFormatting>
  <conditionalFormatting sqref="AC13:AC14 AH13:AH14 AM13:AM14 AR13:AR14 AW13:AW14 BB13:BB14 BG13:BG14">
    <cfRule type="cellIs" priority="124" dxfId="5" operator="greaterThan" stopIfTrue="1">
      <formula>$V$14</formula>
    </cfRule>
    <cfRule type="cellIs" priority="125" dxfId="6" operator="lessThan" stopIfTrue="1">
      <formula>$V$14</formula>
    </cfRule>
    <cfRule type="cellIs" priority="126" dxfId="4" operator="equal" stopIfTrue="1">
      <formula>$V$14</formula>
    </cfRule>
  </conditionalFormatting>
  <conditionalFormatting sqref="AC2 AM2 AW2 BG2">
    <cfRule type="cellIs" priority="169" dxfId="3" operator="lessThan" stopIfTrue="1">
      <formula>60</formula>
    </cfRule>
    <cfRule type="cellIs" priority="170" dxfId="4" operator="equal" stopIfTrue="1">
      <formula>60</formula>
    </cfRule>
    <cfRule type="cellIs" priority="171" dxfId="1" operator="greaterThan" stopIfTrue="1">
      <formula>60</formula>
    </cfRule>
  </conditionalFormatting>
  <conditionalFormatting sqref="AH2 AR2 BB2">
    <cfRule type="cellIs" priority="172" dxfId="1" operator="notEqual" stopIfTrue="1">
      <formula>0</formula>
    </cfRule>
  </conditionalFormatting>
  <conditionalFormatting sqref="BJ13 AK13 AP13 AU13 AZ13 BE13 AF14">
    <cfRule type="containsText" priority="79" dxfId="2" operator="containsText" stopIfTrue="1" text="*=">
      <formula>NOT(ISERROR(SEARCH("*=",AF13)))</formula>
    </cfRule>
  </conditionalFormatting>
  <dataValidations count="2">
    <dataValidation type="list" allowBlank="1" showInputMessage="1" showErrorMessage="1" sqref="AA36:AA45 AA107:AA131 AA48:AA62 AA25:AA34 AA81:AA105 AA64:AA78">
      <formula1>$D$313:$D$319</formula1>
    </dataValidation>
    <dataValidation type="list" allowBlank="1" showInputMessage="1" showErrorMessage="1" sqref="D141:D143 D81:D105 D135:D139 D133 D36:D45 D25:D34 D107:D131 D48:D62 D64:D78">
      <formula1>$C$312:$C$385</formula1>
    </dataValidation>
  </dataValidations>
  <printOptions/>
  <pageMargins left="0.1968503937007874" right="0.1968503937007874" top="0.53" bottom="0.35433070866141736" header="0.2755905511811024" footer="0.31496062992125984"/>
  <pageSetup fitToHeight="2" fitToWidth="1" horizontalDpi="300" verticalDpi="300" orientation="landscape" paperSize="9" scale="55" r:id="rId3"/>
  <headerFooter alignWithMargins="0">
    <oddHeader>&amp;LIII. План учебного процесса очного обучения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6"/>
  <sheetViews>
    <sheetView zoomScalePageLayoutView="0" workbookViewId="0" topLeftCell="A1">
      <pane xSplit="4" ySplit="5" topLeftCell="E7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90" sqref="C90:D104"/>
    </sheetView>
  </sheetViews>
  <sheetFormatPr defaultColWidth="9.00390625" defaultRowHeight="12.75"/>
  <cols>
    <col min="1" max="1" width="3.625" style="340" customWidth="1"/>
    <col min="2" max="2" width="4.375" style="368" customWidth="1"/>
    <col min="3" max="3" width="35.625" style="340" customWidth="1"/>
    <col min="4" max="4" width="6.25390625" style="340" customWidth="1"/>
    <col min="5" max="5" width="35.375" style="340" customWidth="1"/>
    <col min="6" max="6" width="7.125" style="144" customWidth="1"/>
    <col min="7" max="8" width="5.125" style="144" customWidth="1"/>
    <col min="9" max="9" width="35.125" style="340" customWidth="1"/>
    <col min="10" max="10" width="6.00390625" style="369" customWidth="1"/>
    <col min="11" max="12" width="5.125" style="144" customWidth="1"/>
    <col min="13" max="13" width="33.375" style="340" customWidth="1"/>
    <col min="14" max="14" width="7.00390625" style="144" customWidth="1"/>
    <col min="15" max="15" width="6.00390625" style="144" customWidth="1"/>
    <col min="16" max="16" width="5.625" style="144" customWidth="1"/>
    <col min="17" max="17" width="32.875" style="340" customWidth="1"/>
    <col min="18" max="18" width="8.125" style="340" customWidth="1"/>
    <col min="19" max="19" width="6.00390625" style="340" customWidth="1"/>
    <col min="20" max="20" width="6.625" style="340" customWidth="1"/>
    <col min="21" max="16384" width="9.125" style="340" customWidth="1"/>
  </cols>
  <sheetData>
    <row r="1" spans="1:20" s="182" customFormat="1" ht="51" customHeight="1" thickBot="1">
      <c r="A1" s="261"/>
      <c r="B1" s="262"/>
      <c r="C1" s="969" t="s">
        <v>503</v>
      </c>
      <c r="D1" s="970"/>
      <c r="E1" s="966" t="s">
        <v>318</v>
      </c>
      <c r="F1" s="967"/>
      <c r="G1" s="967"/>
      <c r="H1" s="968"/>
      <c r="I1" s="966" t="s">
        <v>318</v>
      </c>
      <c r="J1" s="967"/>
      <c r="K1" s="967"/>
      <c r="L1" s="968"/>
      <c r="M1" s="966" t="s">
        <v>318</v>
      </c>
      <c r="N1" s="967"/>
      <c r="O1" s="967"/>
      <c r="P1" s="968"/>
      <c r="Q1" s="966" t="s">
        <v>318</v>
      </c>
      <c r="R1" s="967"/>
      <c r="S1" s="967"/>
      <c r="T1" s="968"/>
    </row>
    <row r="2" spans="1:20" ht="12.75">
      <c r="A2" s="962" t="s">
        <v>71</v>
      </c>
      <c r="B2" s="964" t="s">
        <v>293</v>
      </c>
      <c r="C2" s="471" t="s">
        <v>320</v>
      </c>
      <c r="D2" s="459">
        <f>COUNTA(D8:D17,D19:D28,D31:D45,D47:D61,D64:D88,D90:D114,D116,D118:D122,D124)</f>
        <v>4</v>
      </c>
      <c r="E2" s="460" t="s">
        <v>320</v>
      </c>
      <c r="F2" s="461">
        <f>COUNTA(F8:F17,F19:F28,F31:F45,F47:F61,F64:F88,F90:F114,F116,F118:F122,F124)</f>
        <v>2</v>
      </c>
      <c r="G2" s="307"/>
      <c r="H2" s="308"/>
      <c r="I2" s="460" t="s">
        <v>320</v>
      </c>
      <c r="J2" s="461">
        <f>COUNTA(J8:J17,J19:J28,J31:J45,J47:J61,J64:J88,J90:J114,J116,J118:J122,J124)</f>
        <v>2</v>
      </c>
      <c r="K2" s="307"/>
      <c r="L2" s="308"/>
      <c r="M2" s="460" t="s">
        <v>320</v>
      </c>
      <c r="N2" s="461">
        <f>COUNTA(N8:N17,N19:N28,N31:N45,N47:N61,N64:N88,N90:N114,N116,N118:N122,N124)</f>
        <v>2</v>
      </c>
      <c r="O2" s="307"/>
      <c r="P2" s="308"/>
      <c r="Q2" s="460" t="s">
        <v>320</v>
      </c>
      <c r="R2" s="461">
        <f>COUNTA(R8:R17,R19:R28,R31:R45,R47:R61,R64:R88,R90:R114,R116,R118:R122,R124)</f>
        <v>2</v>
      </c>
      <c r="S2" s="307"/>
      <c r="T2" s="308"/>
    </row>
    <row r="3" spans="1:20" ht="12.75" customHeight="1">
      <c r="A3" s="963"/>
      <c r="B3" s="965"/>
      <c r="C3" s="472" t="s">
        <v>394</v>
      </c>
      <c r="D3" s="462" t="e">
        <f>ROUND(SUMIF(C8:C121,"*//*",D8:D121)*100/(D18+D46+D89),1)</f>
        <v>#DIV/0!</v>
      </c>
      <c r="E3" s="463" t="s">
        <v>394</v>
      </c>
      <c r="F3" s="462">
        <f>ROUND(SUMIF(E8:E121,"*//*",F8:F121)*100/(F18+F46+F89),1)</f>
        <v>0</v>
      </c>
      <c r="G3" s="464"/>
      <c r="H3" s="465"/>
      <c r="I3" s="463" t="s">
        <v>394</v>
      </c>
      <c r="J3" s="462">
        <f>ROUND(SUMIF(I8:I121,"*//*",J8:J121)*100/(J18+J46+J89),1)</f>
        <v>0</v>
      </c>
      <c r="K3" s="466"/>
      <c r="L3" s="465"/>
      <c r="M3" s="463" t="s">
        <v>394</v>
      </c>
      <c r="N3" s="462">
        <f>ROUND(SUMIF(M8:M121,"*//*",N8:N121)*100/(N18+N46+N89),1)</f>
        <v>0</v>
      </c>
      <c r="O3" s="466"/>
      <c r="P3" s="465"/>
      <c r="Q3" s="463" t="s">
        <v>394</v>
      </c>
      <c r="R3" s="462">
        <f>ROUND(SUMIF(Q8:Q121,"*//*",R8:R121)*100/(R18+R46+R89),1)</f>
        <v>0</v>
      </c>
      <c r="S3" s="309"/>
      <c r="T3" s="310"/>
    </row>
    <row r="4" spans="1:20" ht="13.5" thickBot="1">
      <c r="A4" s="963"/>
      <c r="B4" s="965"/>
      <c r="C4" s="473" t="s">
        <v>321</v>
      </c>
      <c r="D4" s="474">
        <f>D6+D29+D62+D115+D117+D123</f>
        <v>26</v>
      </c>
      <c r="E4" s="475" t="s">
        <v>321</v>
      </c>
      <c r="F4" s="476">
        <f>F6+F29+F62+F115+F117+F123</f>
        <v>4</v>
      </c>
      <c r="G4" s="477"/>
      <c r="H4" s="478"/>
      <c r="I4" s="475" t="s">
        <v>321</v>
      </c>
      <c r="J4" s="476">
        <f>J6+J29+J62+J115+J117+J123</f>
        <v>4</v>
      </c>
      <c r="K4" s="477"/>
      <c r="L4" s="478"/>
      <c r="M4" s="475" t="s">
        <v>321</v>
      </c>
      <c r="N4" s="476">
        <f>N6+N29+N62+N115+N117+N123</f>
        <v>4</v>
      </c>
      <c r="O4" s="477"/>
      <c r="P4" s="478"/>
      <c r="Q4" s="475" t="s">
        <v>321</v>
      </c>
      <c r="R4" s="476">
        <f>R6+R29+R62+R115+R117+R123</f>
        <v>4</v>
      </c>
      <c r="S4" s="477"/>
      <c r="T4" s="478"/>
    </row>
    <row r="5" spans="1:20" s="144" customFormat="1" ht="28.5" customHeight="1" thickBot="1">
      <c r="A5" s="145" t="s">
        <v>292</v>
      </c>
      <c r="B5" s="146" t="s">
        <v>294</v>
      </c>
      <c r="C5" s="467"/>
      <c r="D5" s="468" t="s">
        <v>322</v>
      </c>
      <c r="E5" s="469"/>
      <c r="F5" s="468" t="s">
        <v>322</v>
      </c>
      <c r="G5" s="470" t="s">
        <v>323</v>
      </c>
      <c r="H5" s="468" t="s">
        <v>324</v>
      </c>
      <c r="I5" s="469" t="s">
        <v>360</v>
      </c>
      <c r="J5" s="468" t="s">
        <v>322</v>
      </c>
      <c r="K5" s="470" t="s">
        <v>323</v>
      </c>
      <c r="L5" s="468" t="s">
        <v>324</v>
      </c>
      <c r="M5" s="469" t="s">
        <v>361</v>
      </c>
      <c r="N5" s="468" t="s">
        <v>322</v>
      </c>
      <c r="O5" s="470" t="s">
        <v>323</v>
      </c>
      <c r="P5" s="468" t="s">
        <v>324</v>
      </c>
      <c r="Q5" s="469" t="s">
        <v>362</v>
      </c>
      <c r="R5" s="468" t="s">
        <v>322</v>
      </c>
      <c r="S5" s="470" t="s">
        <v>323</v>
      </c>
      <c r="T5" s="468" t="s">
        <v>324</v>
      </c>
    </row>
    <row r="6" spans="1:20" s="345" customFormat="1" ht="12.75">
      <c r="A6" s="341" t="s">
        <v>128</v>
      </c>
      <c r="B6" s="342">
        <v>0</v>
      </c>
      <c r="C6" s="343" t="s">
        <v>128</v>
      </c>
      <c r="D6" s="344">
        <f>D7+D18</f>
        <v>0</v>
      </c>
      <c r="E6" s="311" t="s">
        <v>128</v>
      </c>
      <c r="F6" s="312">
        <f>F7+F18</f>
        <v>0</v>
      </c>
      <c r="G6" s="313"/>
      <c r="H6" s="314"/>
      <c r="I6" s="311" t="s">
        <v>128</v>
      </c>
      <c r="J6" s="312">
        <f>J7+J18</f>
        <v>0</v>
      </c>
      <c r="K6" s="313"/>
      <c r="L6" s="314"/>
      <c r="M6" s="311" t="s">
        <v>128</v>
      </c>
      <c r="N6" s="312">
        <f>N7+N18</f>
        <v>0</v>
      </c>
      <c r="O6" s="313"/>
      <c r="P6" s="314"/>
      <c r="Q6" s="311" t="s">
        <v>128</v>
      </c>
      <c r="R6" s="312">
        <f>R7+R18</f>
        <v>0</v>
      </c>
      <c r="S6" s="313"/>
      <c r="T6" s="314"/>
    </row>
    <row r="7" spans="1:20" s="350" customFormat="1" ht="12.75">
      <c r="A7" s="346" t="s">
        <v>140</v>
      </c>
      <c r="B7" s="347">
        <v>0</v>
      </c>
      <c r="C7" s="348" t="s">
        <v>113</v>
      </c>
      <c r="D7" s="349">
        <f>SUM(D8:D17)</f>
        <v>0</v>
      </c>
      <c r="E7" s="315" t="s">
        <v>113</v>
      </c>
      <c r="F7" s="316">
        <f>SUM(F8:F17)</f>
        <v>0</v>
      </c>
      <c r="G7" s="317"/>
      <c r="H7" s="318"/>
      <c r="I7" s="315" t="s">
        <v>113</v>
      </c>
      <c r="J7" s="316">
        <f>SUM(J8:J17)</f>
        <v>0</v>
      </c>
      <c r="K7" s="317"/>
      <c r="L7" s="318"/>
      <c r="M7" s="315" t="s">
        <v>113</v>
      </c>
      <c r="N7" s="316">
        <f>SUM(N8:N17)</f>
        <v>0</v>
      </c>
      <c r="O7" s="317"/>
      <c r="P7" s="318"/>
      <c r="Q7" s="315" t="s">
        <v>113</v>
      </c>
      <c r="R7" s="316">
        <f>SUM(R8:R17)</f>
        <v>0</v>
      </c>
      <c r="S7" s="317"/>
      <c r="T7" s="318"/>
    </row>
    <row r="8" spans="1:20" ht="12.75">
      <c r="A8" s="351" t="s">
        <v>137</v>
      </c>
      <c r="B8" s="352">
        <v>1</v>
      </c>
      <c r="C8" s="44"/>
      <c r="D8" s="20"/>
      <c r="E8" s="319"/>
      <c r="F8" s="320"/>
      <c r="G8" s="321"/>
      <c r="H8" s="322"/>
      <c r="I8" s="319"/>
      <c r="J8" s="320"/>
      <c r="K8" s="321"/>
      <c r="L8" s="322"/>
      <c r="M8" s="319"/>
      <c r="N8" s="320"/>
      <c r="O8" s="321"/>
      <c r="P8" s="322"/>
      <c r="Q8" s="319"/>
      <c r="R8" s="320"/>
      <c r="S8" s="321"/>
      <c r="T8" s="322"/>
    </row>
    <row r="9" spans="1:20" ht="12.75">
      <c r="A9" s="351" t="s">
        <v>137</v>
      </c>
      <c r="B9" s="352">
        <v>2</v>
      </c>
      <c r="C9" s="44"/>
      <c r="D9" s="20"/>
      <c r="E9" s="319"/>
      <c r="F9" s="320"/>
      <c r="G9" s="321"/>
      <c r="H9" s="322"/>
      <c r="I9" s="319"/>
      <c r="J9" s="320"/>
      <c r="K9" s="321"/>
      <c r="L9" s="322"/>
      <c r="M9" s="319"/>
      <c r="N9" s="320"/>
      <c r="O9" s="321"/>
      <c r="P9" s="322"/>
      <c r="Q9" s="319"/>
      <c r="R9" s="320"/>
      <c r="S9" s="321"/>
      <c r="T9" s="322"/>
    </row>
    <row r="10" spans="1:20" ht="12.75">
      <c r="A10" s="351" t="s">
        <v>137</v>
      </c>
      <c r="B10" s="352">
        <v>3</v>
      </c>
      <c r="C10" s="14"/>
      <c r="D10" s="20"/>
      <c r="E10" s="319"/>
      <c r="F10" s="320"/>
      <c r="G10" s="321"/>
      <c r="H10" s="322"/>
      <c r="I10" s="319"/>
      <c r="J10" s="320"/>
      <c r="K10" s="321"/>
      <c r="L10" s="322"/>
      <c r="M10" s="319"/>
      <c r="N10" s="320"/>
      <c r="O10" s="321"/>
      <c r="P10" s="322"/>
      <c r="Q10" s="319"/>
      <c r="R10" s="320"/>
      <c r="S10" s="321"/>
      <c r="T10" s="322"/>
    </row>
    <row r="11" spans="1:20" ht="12.75">
      <c r="A11" s="351" t="s">
        <v>137</v>
      </c>
      <c r="B11" s="352">
        <v>4</v>
      </c>
      <c r="C11" s="14"/>
      <c r="D11" s="20"/>
      <c r="E11" s="323"/>
      <c r="F11" s="324"/>
      <c r="G11" s="321"/>
      <c r="H11" s="322"/>
      <c r="I11" s="323"/>
      <c r="J11" s="324"/>
      <c r="K11" s="321"/>
      <c r="L11" s="322"/>
      <c r="M11" s="325"/>
      <c r="N11" s="324"/>
      <c r="O11" s="321"/>
      <c r="P11" s="322"/>
      <c r="Q11" s="325"/>
      <c r="R11" s="324"/>
      <c r="S11" s="321"/>
      <c r="T11" s="322"/>
    </row>
    <row r="12" spans="1:20" ht="12.75">
      <c r="A12" s="351" t="s">
        <v>137</v>
      </c>
      <c r="B12" s="352">
        <v>5</v>
      </c>
      <c r="C12" s="44"/>
      <c r="D12" s="20"/>
      <c r="E12" s="319"/>
      <c r="F12" s="320"/>
      <c r="G12" s="321"/>
      <c r="H12" s="322"/>
      <c r="I12" s="319"/>
      <c r="J12" s="320"/>
      <c r="K12" s="321"/>
      <c r="L12" s="322"/>
      <c r="M12" s="326"/>
      <c r="N12" s="320"/>
      <c r="O12" s="321"/>
      <c r="P12" s="322"/>
      <c r="Q12" s="326"/>
      <c r="R12" s="320"/>
      <c r="S12" s="321"/>
      <c r="T12" s="322"/>
    </row>
    <row r="13" spans="1:20" ht="12.75">
      <c r="A13" s="351" t="s">
        <v>137</v>
      </c>
      <c r="B13" s="352">
        <v>6</v>
      </c>
      <c r="C13" s="44"/>
      <c r="D13" s="20"/>
      <c r="E13" s="319"/>
      <c r="F13" s="320"/>
      <c r="G13" s="321"/>
      <c r="H13" s="322"/>
      <c r="I13" s="319"/>
      <c r="J13" s="320"/>
      <c r="K13" s="321"/>
      <c r="L13" s="322"/>
      <c r="M13" s="326"/>
      <c r="N13" s="320"/>
      <c r="O13" s="321"/>
      <c r="P13" s="322"/>
      <c r="Q13" s="326"/>
      <c r="R13" s="320"/>
      <c r="S13" s="321"/>
      <c r="T13" s="322"/>
    </row>
    <row r="14" spans="1:20" ht="12.75">
      <c r="A14" s="351" t="s">
        <v>137</v>
      </c>
      <c r="B14" s="352">
        <v>7</v>
      </c>
      <c r="C14" s="44"/>
      <c r="D14" s="20"/>
      <c r="E14" s="319"/>
      <c r="F14" s="320"/>
      <c r="G14" s="321"/>
      <c r="H14" s="322"/>
      <c r="I14" s="319"/>
      <c r="J14" s="320"/>
      <c r="K14" s="321"/>
      <c r="L14" s="322"/>
      <c r="M14" s="326"/>
      <c r="N14" s="320"/>
      <c r="O14" s="321"/>
      <c r="P14" s="322"/>
      <c r="Q14" s="326"/>
      <c r="R14" s="320"/>
      <c r="S14" s="321"/>
      <c r="T14" s="322"/>
    </row>
    <row r="15" spans="1:20" ht="12.75">
      <c r="A15" s="351" t="s">
        <v>137</v>
      </c>
      <c r="B15" s="352">
        <v>8</v>
      </c>
      <c r="C15" s="44"/>
      <c r="D15" s="20"/>
      <c r="E15" s="319"/>
      <c r="F15" s="320"/>
      <c r="G15" s="321"/>
      <c r="H15" s="322"/>
      <c r="I15" s="319"/>
      <c r="J15" s="320"/>
      <c r="K15" s="321"/>
      <c r="L15" s="322"/>
      <c r="M15" s="326"/>
      <c r="N15" s="320"/>
      <c r="O15" s="321"/>
      <c r="P15" s="322"/>
      <c r="Q15" s="326"/>
      <c r="R15" s="320"/>
      <c r="S15" s="321"/>
      <c r="T15" s="322"/>
    </row>
    <row r="16" spans="1:20" ht="12.75">
      <c r="A16" s="351" t="s">
        <v>137</v>
      </c>
      <c r="B16" s="352">
        <v>9</v>
      </c>
      <c r="C16" s="44"/>
      <c r="D16" s="20"/>
      <c r="E16" s="319"/>
      <c r="F16" s="320"/>
      <c r="G16" s="321"/>
      <c r="H16" s="322"/>
      <c r="I16" s="319"/>
      <c r="J16" s="320"/>
      <c r="K16" s="321"/>
      <c r="L16" s="322"/>
      <c r="M16" s="326"/>
      <c r="N16" s="320"/>
      <c r="O16" s="321"/>
      <c r="P16" s="322"/>
      <c r="Q16" s="326"/>
      <c r="R16" s="320"/>
      <c r="S16" s="321"/>
      <c r="T16" s="322"/>
    </row>
    <row r="17" spans="1:20" ht="12.75">
      <c r="A17" s="351" t="s">
        <v>137</v>
      </c>
      <c r="B17" s="352">
        <v>10</v>
      </c>
      <c r="C17" s="353"/>
      <c r="D17" s="354"/>
      <c r="E17" s="327"/>
      <c r="F17" s="321"/>
      <c r="G17" s="321"/>
      <c r="H17" s="322"/>
      <c r="I17" s="326"/>
      <c r="J17" s="321"/>
      <c r="K17" s="321"/>
      <c r="L17" s="322"/>
      <c r="M17" s="326"/>
      <c r="N17" s="321"/>
      <c r="O17" s="321"/>
      <c r="P17" s="322"/>
      <c r="Q17" s="326"/>
      <c r="R17" s="321"/>
      <c r="S17" s="321"/>
      <c r="T17" s="322"/>
    </row>
    <row r="18" spans="1:20" ht="12.75">
      <c r="A18" s="346" t="s">
        <v>140</v>
      </c>
      <c r="B18" s="347">
        <v>0</v>
      </c>
      <c r="C18" s="348" t="s">
        <v>112</v>
      </c>
      <c r="D18" s="349">
        <f>SUM(D19:D28)</f>
        <v>0</v>
      </c>
      <c r="E18" s="328" t="s">
        <v>112</v>
      </c>
      <c r="F18" s="316">
        <f>SUM(F19:F28)</f>
        <v>0</v>
      </c>
      <c r="G18" s="223">
        <f>G6-H7</f>
        <v>0</v>
      </c>
      <c r="H18" s="224">
        <f>H6-G7</f>
        <v>0</v>
      </c>
      <c r="I18" s="328" t="s">
        <v>112</v>
      </c>
      <c r="J18" s="223">
        <f>SUM(J19:J28)</f>
        <v>0</v>
      </c>
      <c r="K18" s="223">
        <f>K6-L7</f>
        <v>0</v>
      </c>
      <c r="L18" s="224">
        <f>L6-K7</f>
        <v>0</v>
      </c>
      <c r="M18" s="315" t="s">
        <v>112</v>
      </c>
      <c r="N18" s="316">
        <f>SUM(N19:N28)</f>
        <v>0</v>
      </c>
      <c r="O18" s="223">
        <f>O6-P7</f>
        <v>0</v>
      </c>
      <c r="P18" s="224">
        <f>P6-O7</f>
        <v>0</v>
      </c>
      <c r="Q18" s="315" t="s">
        <v>112</v>
      </c>
      <c r="R18" s="316">
        <f>SUM(R19:R28)</f>
        <v>0</v>
      </c>
      <c r="S18" s="223">
        <f>S6-T7</f>
        <v>0</v>
      </c>
      <c r="T18" s="224">
        <f>T6-S7</f>
        <v>0</v>
      </c>
    </row>
    <row r="19" spans="1:20" ht="12.75">
      <c r="A19" s="351" t="s">
        <v>136</v>
      </c>
      <c r="B19" s="352">
        <v>1</v>
      </c>
      <c r="C19" s="14"/>
      <c r="D19" s="596"/>
      <c r="E19" s="323"/>
      <c r="F19" s="324"/>
      <c r="G19" s="321"/>
      <c r="H19" s="322"/>
      <c r="I19" s="323"/>
      <c r="J19" s="324"/>
      <c r="K19" s="321"/>
      <c r="L19" s="322"/>
      <c r="M19" s="325"/>
      <c r="N19" s="324"/>
      <c r="O19" s="321"/>
      <c r="P19" s="322"/>
      <c r="Q19" s="325"/>
      <c r="R19" s="324"/>
      <c r="S19" s="321"/>
      <c r="T19" s="322"/>
    </row>
    <row r="20" spans="1:20" ht="12.75">
      <c r="A20" s="351" t="s">
        <v>136</v>
      </c>
      <c r="B20" s="352">
        <v>2</v>
      </c>
      <c r="C20" s="597"/>
      <c r="D20" s="596"/>
      <c r="E20" s="323"/>
      <c r="F20" s="324"/>
      <c r="G20" s="321"/>
      <c r="H20" s="322"/>
      <c r="I20" s="323"/>
      <c r="J20" s="324"/>
      <c r="K20" s="321"/>
      <c r="L20" s="322"/>
      <c r="M20" s="325"/>
      <c r="N20" s="324"/>
      <c r="O20" s="321"/>
      <c r="P20" s="322"/>
      <c r="Q20" s="325"/>
      <c r="R20" s="324"/>
      <c r="S20" s="321"/>
      <c r="T20" s="322"/>
    </row>
    <row r="21" spans="1:20" ht="12.75">
      <c r="A21" s="351" t="s">
        <v>136</v>
      </c>
      <c r="B21" s="352">
        <v>3</v>
      </c>
      <c r="C21" s="597"/>
      <c r="D21" s="596"/>
      <c r="E21" s="323"/>
      <c r="F21" s="324"/>
      <c r="G21" s="321"/>
      <c r="H21" s="322"/>
      <c r="I21" s="323"/>
      <c r="J21" s="324"/>
      <c r="K21" s="321"/>
      <c r="L21" s="322"/>
      <c r="M21" s="325"/>
      <c r="N21" s="324"/>
      <c r="O21" s="321"/>
      <c r="P21" s="322"/>
      <c r="Q21" s="325"/>
      <c r="R21" s="324"/>
      <c r="S21" s="321"/>
      <c r="T21" s="322"/>
    </row>
    <row r="22" spans="1:20" ht="12.75">
      <c r="A22" s="351" t="s">
        <v>136</v>
      </c>
      <c r="B22" s="352">
        <v>4</v>
      </c>
      <c r="C22" s="597"/>
      <c r="D22" s="596"/>
      <c r="E22" s="323"/>
      <c r="F22" s="324"/>
      <c r="G22" s="321"/>
      <c r="H22" s="322"/>
      <c r="I22" s="323"/>
      <c r="J22" s="324"/>
      <c r="K22" s="321"/>
      <c r="L22" s="322"/>
      <c r="M22" s="325"/>
      <c r="N22" s="324"/>
      <c r="O22" s="321"/>
      <c r="P22" s="322"/>
      <c r="Q22" s="325"/>
      <c r="R22" s="324"/>
      <c r="S22" s="321"/>
      <c r="T22" s="322"/>
    </row>
    <row r="23" spans="1:20" ht="12.75">
      <c r="A23" s="351" t="s">
        <v>136</v>
      </c>
      <c r="B23" s="352">
        <v>5</v>
      </c>
      <c r="C23" s="597"/>
      <c r="D23" s="596"/>
      <c r="E23" s="323"/>
      <c r="F23" s="324"/>
      <c r="G23" s="321"/>
      <c r="H23" s="322"/>
      <c r="I23" s="323"/>
      <c r="J23" s="324"/>
      <c r="K23" s="321"/>
      <c r="L23" s="322"/>
      <c r="M23" s="325"/>
      <c r="N23" s="324"/>
      <c r="O23" s="321"/>
      <c r="P23" s="322"/>
      <c r="Q23" s="325"/>
      <c r="R23" s="324"/>
      <c r="S23" s="321"/>
      <c r="T23" s="322"/>
    </row>
    <row r="24" spans="1:20" ht="12.75">
      <c r="A24" s="351" t="s">
        <v>136</v>
      </c>
      <c r="B24" s="352">
        <v>6</v>
      </c>
      <c r="C24" s="353"/>
      <c r="D24" s="354"/>
      <c r="E24" s="323"/>
      <c r="F24" s="324"/>
      <c r="G24" s="321"/>
      <c r="H24" s="322"/>
      <c r="I24" s="323"/>
      <c r="J24" s="324"/>
      <c r="K24" s="321"/>
      <c r="L24" s="322"/>
      <c r="M24" s="325"/>
      <c r="N24" s="324"/>
      <c r="O24" s="321"/>
      <c r="P24" s="322"/>
      <c r="Q24" s="325"/>
      <c r="R24" s="324"/>
      <c r="S24" s="321"/>
      <c r="T24" s="322"/>
    </row>
    <row r="25" spans="1:20" ht="12.75">
      <c r="A25" s="351" t="s">
        <v>136</v>
      </c>
      <c r="B25" s="352">
        <v>7</v>
      </c>
      <c r="C25" s="14"/>
      <c r="D25" s="593"/>
      <c r="E25" s="326"/>
      <c r="F25" s="324"/>
      <c r="G25" s="321"/>
      <c r="H25" s="322"/>
      <c r="I25" s="329"/>
      <c r="J25" s="321"/>
      <c r="K25" s="321"/>
      <c r="L25" s="322"/>
      <c r="M25" s="326"/>
      <c r="N25" s="321"/>
      <c r="O25" s="321"/>
      <c r="P25" s="322"/>
      <c r="Q25" s="326"/>
      <c r="R25" s="321"/>
      <c r="S25" s="321"/>
      <c r="T25" s="322"/>
    </row>
    <row r="26" spans="1:20" ht="12.75">
      <c r="A26" s="351" t="s">
        <v>136</v>
      </c>
      <c r="B26" s="352">
        <v>8</v>
      </c>
      <c r="C26" s="353"/>
      <c r="D26" s="354"/>
      <c r="E26" s="326"/>
      <c r="F26" s="321"/>
      <c r="G26" s="321"/>
      <c r="H26" s="322"/>
      <c r="I26" s="326"/>
      <c r="J26" s="321"/>
      <c r="K26" s="321"/>
      <c r="L26" s="322"/>
      <c r="M26" s="326"/>
      <c r="N26" s="321"/>
      <c r="O26" s="321"/>
      <c r="P26" s="322"/>
      <c r="Q26" s="326"/>
      <c r="R26" s="321"/>
      <c r="S26" s="321"/>
      <c r="T26" s="322"/>
    </row>
    <row r="27" spans="1:20" ht="12.75">
      <c r="A27" s="351" t="s">
        <v>136</v>
      </c>
      <c r="B27" s="352">
        <v>9</v>
      </c>
      <c r="C27" s="353"/>
      <c r="D27" s="354"/>
      <c r="E27" s="326"/>
      <c r="F27" s="321"/>
      <c r="G27" s="321"/>
      <c r="H27" s="322"/>
      <c r="I27" s="326"/>
      <c r="J27" s="321"/>
      <c r="K27" s="321"/>
      <c r="L27" s="322"/>
      <c r="M27" s="326"/>
      <c r="N27" s="321"/>
      <c r="O27" s="321"/>
      <c r="P27" s="322"/>
      <c r="Q27" s="326"/>
      <c r="R27" s="321"/>
      <c r="S27" s="321"/>
      <c r="T27" s="322"/>
    </row>
    <row r="28" spans="1:20" ht="12.75">
      <c r="A28" s="351" t="s">
        <v>136</v>
      </c>
      <c r="B28" s="352">
        <v>10</v>
      </c>
      <c r="C28" s="353"/>
      <c r="D28" s="354"/>
      <c r="E28" s="326"/>
      <c r="F28" s="321"/>
      <c r="G28" s="321"/>
      <c r="H28" s="322"/>
      <c r="I28" s="326"/>
      <c r="J28" s="321"/>
      <c r="K28" s="321"/>
      <c r="L28" s="322"/>
      <c r="M28" s="326"/>
      <c r="N28" s="321"/>
      <c r="O28" s="321"/>
      <c r="P28" s="322"/>
      <c r="Q28" s="326"/>
      <c r="R28" s="321"/>
      <c r="S28" s="321"/>
      <c r="T28" s="322"/>
    </row>
    <row r="29" spans="1:20" ht="12.75">
      <c r="A29" s="356" t="s">
        <v>139</v>
      </c>
      <c r="B29" s="357">
        <v>0</v>
      </c>
      <c r="C29" s="343" t="s">
        <v>295</v>
      </c>
      <c r="D29" s="344">
        <f>D30+D46</f>
        <v>0</v>
      </c>
      <c r="E29" s="311" t="s">
        <v>295</v>
      </c>
      <c r="F29" s="312">
        <f>F30+F46</f>
        <v>0</v>
      </c>
      <c r="G29" s="313"/>
      <c r="H29" s="314"/>
      <c r="I29" s="311" t="s">
        <v>295</v>
      </c>
      <c r="J29" s="312">
        <f>J30+J46</f>
        <v>0</v>
      </c>
      <c r="K29" s="313"/>
      <c r="L29" s="314"/>
      <c r="M29" s="311" t="s">
        <v>295</v>
      </c>
      <c r="N29" s="312">
        <f>N30+N46</f>
        <v>0</v>
      </c>
      <c r="O29" s="313"/>
      <c r="P29" s="314"/>
      <c r="Q29" s="311" t="s">
        <v>295</v>
      </c>
      <c r="R29" s="312">
        <f>R30+R46</f>
        <v>0</v>
      </c>
      <c r="S29" s="313"/>
      <c r="T29" s="314"/>
    </row>
    <row r="30" spans="1:20" ht="12.75">
      <c r="A30" s="346" t="s">
        <v>139</v>
      </c>
      <c r="B30" s="347">
        <v>0</v>
      </c>
      <c r="C30" s="348" t="s">
        <v>113</v>
      </c>
      <c r="D30" s="349">
        <f>SUM(D31:D45)</f>
        <v>0</v>
      </c>
      <c r="E30" s="315" t="s">
        <v>113</v>
      </c>
      <c r="F30" s="316">
        <f>SUM(F31:F45)</f>
        <v>0</v>
      </c>
      <c r="G30" s="317"/>
      <c r="H30" s="318"/>
      <c r="I30" s="315" t="s">
        <v>113</v>
      </c>
      <c r="J30" s="316">
        <f>SUM(J31:J45)</f>
        <v>0</v>
      </c>
      <c r="K30" s="317"/>
      <c r="L30" s="318"/>
      <c r="M30" s="328" t="s">
        <v>113</v>
      </c>
      <c r="N30" s="316">
        <f>SUM(N31:N45)</f>
        <v>0</v>
      </c>
      <c r="O30" s="317"/>
      <c r="P30" s="318"/>
      <c r="Q30" s="315" t="s">
        <v>113</v>
      </c>
      <c r="R30" s="316">
        <f>SUM(R31:R45)</f>
        <v>0</v>
      </c>
      <c r="S30" s="317"/>
      <c r="T30" s="318"/>
    </row>
    <row r="31" spans="1:20" ht="12.75">
      <c r="A31" s="351" t="s">
        <v>135</v>
      </c>
      <c r="B31" s="352">
        <v>1</v>
      </c>
      <c r="C31" s="560"/>
      <c r="D31" s="561"/>
      <c r="E31" s="330"/>
      <c r="F31" s="321"/>
      <c r="G31" s="321"/>
      <c r="H31" s="322"/>
      <c r="I31" s="325"/>
      <c r="J31" s="321"/>
      <c r="K31" s="321"/>
      <c r="L31" s="322"/>
      <c r="M31" s="323"/>
      <c r="N31" s="324"/>
      <c r="O31" s="321"/>
      <c r="P31" s="322"/>
      <c r="Q31" s="325"/>
      <c r="R31" s="324"/>
      <c r="S31" s="321"/>
      <c r="T31" s="322"/>
    </row>
    <row r="32" spans="1:20" ht="12.75">
      <c r="A32" s="351" t="s">
        <v>135</v>
      </c>
      <c r="B32" s="352">
        <v>2</v>
      </c>
      <c r="C32" s="560"/>
      <c r="D32" s="561"/>
      <c r="E32" s="330"/>
      <c r="F32" s="321"/>
      <c r="G32" s="321"/>
      <c r="H32" s="322"/>
      <c r="I32" s="331"/>
      <c r="J32" s="321"/>
      <c r="K32" s="321"/>
      <c r="L32" s="322"/>
      <c r="M32" s="323"/>
      <c r="N32" s="324"/>
      <c r="O32" s="321"/>
      <c r="P32" s="322"/>
      <c r="Q32" s="325"/>
      <c r="R32" s="324"/>
      <c r="S32" s="321"/>
      <c r="T32" s="322"/>
    </row>
    <row r="33" spans="1:20" ht="12.75">
      <c r="A33" s="351" t="s">
        <v>135</v>
      </c>
      <c r="B33" s="352">
        <v>3</v>
      </c>
      <c r="C33" s="560"/>
      <c r="D33" s="561"/>
      <c r="E33" s="330"/>
      <c r="F33" s="321"/>
      <c r="G33" s="321"/>
      <c r="H33" s="322"/>
      <c r="I33" s="326"/>
      <c r="J33" s="321"/>
      <c r="K33" s="321"/>
      <c r="L33" s="322"/>
      <c r="M33" s="323"/>
      <c r="N33" s="324"/>
      <c r="O33" s="321"/>
      <c r="P33" s="322"/>
      <c r="Q33" s="325"/>
      <c r="R33" s="324"/>
      <c r="S33" s="321"/>
      <c r="T33" s="322"/>
    </row>
    <row r="34" spans="1:20" ht="12.75">
      <c r="A34" s="351" t="s">
        <v>135</v>
      </c>
      <c r="B34" s="352">
        <v>4</v>
      </c>
      <c r="C34" s="560"/>
      <c r="D34" s="561"/>
      <c r="E34" s="332"/>
      <c r="F34" s="321"/>
      <c r="G34" s="321"/>
      <c r="H34" s="322"/>
      <c r="I34" s="326"/>
      <c r="J34" s="321"/>
      <c r="K34" s="321"/>
      <c r="L34" s="322"/>
      <c r="M34" s="323"/>
      <c r="N34" s="324"/>
      <c r="O34" s="321"/>
      <c r="P34" s="322"/>
      <c r="Q34" s="325"/>
      <c r="R34" s="324"/>
      <c r="S34" s="321"/>
      <c r="T34" s="322"/>
    </row>
    <row r="35" spans="1:20" ht="12.75">
      <c r="A35" s="351" t="s">
        <v>135</v>
      </c>
      <c r="B35" s="352">
        <v>5</v>
      </c>
      <c r="C35" s="560"/>
      <c r="D35" s="561"/>
      <c r="E35" s="330"/>
      <c r="F35" s="321"/>
      <c r="G35" s="321"/>
      <c r="H35" s="322"/>
      <c r="I35" s="326"/>
      <c r="J35" s="321"/>
      <c r="K35" s="321"/>
      <c r="L35" s="322"/>
      <c r="M35" s="329"/>
      <c r="N35" s="321"/>
      <c r="O35" s="321"/>
      <c r="P35" s="322"/>
      <c r="Q35" s="326"/>
      <c r="R35" s="321"/>
      <c r="S35" s="321"/>
      <c r="T35" s="322"/>
    </row>
    <row r="36" spans="1:20" ht="12.75">
      <c r="A36" s="351" t="s">
        <v>135</v>
      </c>
      <c r="B36" s="352">
        <v>6</v>
      </c>
      <c r="C36" s="560"/>
      <c r="D36" s="561"/>
      <c r="E36" s="326"/>
      <c r="F36" s="321"/>
      <c r="G36" s="321"/>
      <c r="H36" s="322"/>
      <c r="I36" s="326"/>
      <c r="J36" s="321"/>
      <c r="K36" s="321"/>
      <c r="L36" s="322"/>
      <c r="M36" s="326"/>
      <c r="N36" s="321"/>
      <c r="O36" s="321"/>
      <c r="P36" s="322"/>
      <c r="Q36" s="326"/>
      <c r="R36" s="321"/>
      <c r="S36" s="321"/>
      <c r="T36" s="322"/>
    </row>
    <row r="37" spans="1:20" ht="12.75">
      <c r="A37" s="351" t="s">
        <v>135</v>
      </c>
      <c r="B37" s="352">
        <v>7</v>
      </c>
      <c r="C37" s="560"/>
      <c r="D37" s="562"/>
      <c r="E37" s="326"/>
      <c r="F37" s="321"/>
      <c r="G37" s="321"/>
      <c r="H37" s="322"/>
      <c r="I37" s="326"/>
      <c r="J37" s="321"/>
      <c r="K37" s="321"/>
      <c r="L37" s="322"/>
      <c r="M37" s="326"/>
      <c r="N37" s="321"/>
      <c r="O37" s="321"/>
      <c r="P37" s="322"/>
      <c r="Q37" s="326"/>
      <c r="R37" s="321"/>
      <c r="S37" s="321"/>
      <c r="T37" s="322"/>
    </row>
    <row r="38" spans="1:20" ht="12.75">
      <c r="A38" s="351" t="s">
        <v>135</v>
      </c>
      <c r="B38" s="352">
        <v>8</v>
      </c>
      <c r="C38" s="560"/>
      <c r="D38" s="562"/>
      <c r="E38" s="326"/>
      <c r="F38" s="321"/>
      <c r="G38" s="321"/>
      <c r="H38" s="322"/>
      <c r="I38" s="326"/>
      <c r="J38" s="321"/>
      <c r="K38" s="321"/>
      <c r="L38" s="322"/>
      <c r="M38" s="326"/>
      <c r="N38" s="321"/>
      <c r="O38" s="321"/>
      <c r="P38" s="322"/>
      <c r="Q38" s="326"/>
      <c r="R38" s="321"/>
      <c r="S38" s="321"/>
      <c r="T38" s="322"/>
    </row>
    <row r="39" spans="1:20" ht="12.75">
      <c r="A39" s="351" t="s">
        <v>135</v>
      </c>
      <c r="B39" s="352">
        <v>9</v>
      </c>
      <c r="C39" s="353"/>
      <c r="D39" s="354"/>
      <c r="E39" s="326"/>
      <c r="F39" s="321"/>
      <c r="G39" s="321"/>
      <c r="H39" s="322"/>
      <c r="I39" s="326"/>
      <c r="J39" s="321"/>
      <c r="K39" s="321"/>
      <c r="L39" s="322"/>
      <c r="M39" s="326"/>
      <c r="N39" s="321"/>
      <c r="O39" s="321"/>
      <c r="P39" s="322"/>
      <c r="Q39" s="326"/>
      <c r="R39" s="321"/>
      <c r="S39" s="321"/>
      <c r="T39" s="322"/>
    </row>
    <row r="40" spans="1:20" ht="12.75">
      <c r="A40" s="351" t="s">
        <v>135</v>
      </c>
      <c r="B40" s="352">
        <v>10</v>
      </c>
      <c r="C40" s="353"/>
      <c r="D40" s="354"/>
      <c r="E40" s="326"/>
      <c r="F40" s="321"/>
      <c r="G40" s="321"/>
      <c r="H40" s="322"/>
      <c r="I40" s="326"/>
      <c r="J40" s="321"/>
      <c r="K40" s="321"/>
      <c r="L40" s="322"/>
      <c r="M40" s="326"/>
      <c r="N40" s="321"/>
      <c r="O40" s="321"/>
      <c r="P40" s="322"/>
      <c r="Q40" s="326"/>
      <c r="R40" s="321"/>
      <c r="S40" s="321"/>
      <c r="T40" s="322"/>
    </row>
    <row r="41" spans="1:20" ht="12.75">
      <c r="A41" s="351" t="s">
        <v>135</v>
      </c>
      <c r="B41" s="352">
        <v>11</v>
      </c>
      <c r="C41" s="353"/>
      <c r="D41" s="354"/>
      <c r="E41" s="326"/>
      <c r="F41" s="321"/>
      <c r="G41" s="321"/>
      <c r="H41" s="322"/>
      <c r="I41" s="326"/>
      <c r="J41" s="321"/>
      <c r="K41" s="321"/>
      <c r="L41" s="322"/>
      <c r="M41" s="326"/>
      <c r="N41" s="321"/>
      <c r="O41" s="321"/>
      <c r="P41" s="322"/>
      <c r="Q41" s="326"/>
      <c r="R41" s="321"/>
      <c r="S41" s="321"/>
      <c r="T41" s="322"/>
    </row>
    <row r="42" spans="1:20" ht="12.75">
      <c r="A42" s="351" t="s">
        <v>135</v>
      </c>
      <c r="B42" s="352">
        <v>12</v>
      </c>
      <c r="C42" s="353"/>
      <c r="D42" s="354"/>
      <c r="E42" s="326"/>
      <c r="F42" s="321"/>
      <c r="G42" s="321"/>
      <c r="H42" s="322"/>
      <c r="I42" s="326"/>
      <c r="J42" s="321"/>
      <c r="K42" s="321"/>
      <c r="L42" s="322"/>
      <c r="M42" s="326"/>
      <c r="N42" s="321"/>
      <c r="O42" s="321"/>
      <c r="P42" s="322"/>
      <c r="Q42" s="326"/>
      <c r="R42" s="321"/>
      <c r="S42" s="321"/>
      <c r="T42" s="322"/>
    </row>
    <row r="43" spans="1:20" ht="12.75">
      <c r="A43" s="351" t="s">
        <v>135</v>
      </c>
      <c r="B43" s="352">
        <v>13</v>
      </c>
      <c r="C43" s="353"/>
      <c r="D43" s="354"/>
      <c r="E43" s="326"/>
      <c r="F43" s="321"/>
      <c r="G43" s="321"/>
      <c r="H43" s="322"/>
      <c r="I43" s="326"/>
      <c r="J43" s="321"/>
      <c r="K43" s="321"/>
      <c r="L43" s="322"/>
      <c r="M43" s="326"/>
      <c r="N43" s="321"/>
      <c r="O43" s="321"/>
      <c r="P43" s="322"/>
      <c r="Q43" s="326"/>
      <c r="R43" s="321"/>
      <c r="S43" s="321"/>
      <c r="T43" s="322"/>
    </row>
    <row r="44" spans="1:20" ht="12.75">
      <c r="A44" s="351" t="s">
        <v>135</v>
      </c>
      <c r="B44" s="352">
        <v>14</v>
      </c>
      <c r="C44" s="353"/>
      <c r="D44" s="354"/>
      <c r="E44" s="326"/>
      <c r="F44" s="321"/>
      <c r="G44" s="321"/>
      <c r="H44" s="322"/>
      <c r="I44" s="326"/>
      <c r="J44" s="321"/>
      <c r="K44" s="321"/>
      <c r="L44" s="322"/>
      <c r="M44" s="326"/>
      <c r="N44" s="321"/>
      <c r="O44" s="321"/>
      <c r="P44" s="322"/>
      <c r="Q44" s="326"/>
      <c r="R44" s="321"/>
      <c r="S44" s="321"/>
      <c r="T44" s="322"/>
    </row>
    <row r="45" spans="1:20" ht="12.75">
      <c r="A45" s="351" t="s">
        <v>135</v>
      </c>
      <c r="B45" s="352">
        <v>15</v>
      </c>
      <c r="C45" s="353"/>
      <c r="D45" s="354"/>
      <c r="E45" s="326"/>
      <c r="F45" s="321"/>
      <c r="G45" s="321"/>
      <c r="H45" s="322"/>
      <c r="I45" s="326"/>
      <c r="J45" s="321"/>
      <c r="K45" s="321"/>
      <c r="L45" s="322"/>
      <c r="M45" s="326"/>
      <c r="N45" s="321"/>
      <c r="O45" s="321"/>
      <c r="P45" s="322"/>
      <c r="Q45" s="326"/>
      <c r="R45" s="321"/>
      <c r="S45" s="321"/>
      <c r="T45" s="322"/>
    </row>
    <row r="46" spans="1:20" ht="12.75">
      <c r="A46" s="346" t="s">
        <v>139</v>
      </c>
      <c r="B46" s="347">
        <v>0</v>
      </c>
      <c r="C46" s="348" t="s">
        <v>112</v>
      </c>
      <c r="D46" s="349">
        <f>SUM(D47:D61)</f>
        <v>0</v>
      </c>
      <c r="E46" s="328" t="s">
        <v>112</v>
      </c>
      <c r="F46" s="316">
        <f>SUM(F47:F61)</f>
        <v>0</v>
      </c>
      <c r="G46" s="316">
        <f>G29-H30</f>
        <v>0</v>
      </c>
      <c r="H46" s="316">
        <f>H29-G30</f>
        <v>0</v>
      </c>
      <c r="I46" s="328" t="s">
        <v>112</v>
      </c>
      <c r="J46" s="316">
        <f>SUM(J47:J61)</f>
        <v>0</v>
      </c>
      <c r="K46" s="316">
        <f>K29-L30</f>
        <v>0</v>
      </c>
      <c r="L46" s="316">
        <f>L29-K30</f>
        <v>0</v>
      </c>
      <c r="M46" s="328" t="s">
        <v>112</v>
      </c>
      <c r="N46" s="316">
        <f>SUM(N47:N61)</f>
        <v>0</v>
      </c>
      <c r="O46" s="223">
        <f>O29-O30</f>
        <v>0</v>
      </c>
      <c r="P46" s="224">
        <f>P29-P30</f>
        <v>0</v>
      </c>
      <c r="Q46" s="315" t="s">
        <v>112</v>
      </c>
      <c r="R46" s="316">
        <f>SUM(R47:R61)</f>
        <v>0</v>
      </c>
      <c r="S46" s="316">
        <f>S29-T30</f>
        <v>0</v>
      </c>
      <c r="T46" s="316">
        <f>T29-S30</f>
        <v>0</v>
      </c>
    </row>
    <row r="47" spans="1:20" ht="12.75">
      <c r="A47" s="351" t="s">
        <v>134</v>
      </c>
      <c r="B47" s="352">
        <v>1</v>
      </c>
      <c r="C47" s="597"/>
      <c r="D47" s="561"/>
      <c r="E47" s="323"/>
      <c r="F47" s="324"/>
      <c r="G47" s="321"/>
      <c r="H47" s="322"/>
      <c r="I47" s="323"/>
      <c r="J47" s="324"/>
      <c r="K47" s="321"/>
      <c r="L47" s="322"/>
      <c r="M47" s="323"/>
      <c r="N47" s="324"/>
      <c r="O47" s="321"/>
      <c r="P47" s="322"/>
      <c r="Q47" s="323"/>
      <c r="R47" s="324"/>
      <c r="S47" s="321"/>
      <c r="T47" s="322"/>
    </row>
    <row r="48" spans="1:20" ht="12.75">
      <c r="A48" s="351" t="s">
        <v>134</v>
      </c>
      <c r="B48" s="352">
        <v>2</v>
      </c>
      <c r="C48" s="597"/>
      <c r="D48" s="561"/>
      <c r="E48" s="323"/>
      <c r="F48" s="324"/>
      <c r="G48" s="321"/>
      <c r="H48" s="322"/>
      <c r="I48" s="323"/>
      <c r="J48" s="324"/>
      <c r="K48" s="321"/>
      <c r="L48" s="322"/>
      <c r="M48" s="323"/>
      <c r="N48" s="324"/>
      <c r="O48" s="321"/>
      <c r="P48" s="322"/>
      <c r="Q48" s="325"/>
      <c r="R48" s="324"/>
      <c r="S48" s="321"/>
      <c r="T48" s="322"/>
    </row>
    <row r="49" spans="1:20" ht="12.75">
      <c r="A49" s="351" t="s">
        <v>134</v>
      </c>
      <c r="B49" s="352">
        <v>3</v>
      </c>
      <c r="C49" s="560"/>
      <c r="D49" s="561"/>
      <c r="E49" s="323"/>
      <c r="F49" s="324"/>
      <c r="G49" s="321"/>
      <c r="H49" s="322"/>
      <c r="I49" s="323"/>
      <c r="J49" s="324"/>
      <c r="K49" s="321"/>
      <c r="L49" s="322"/>
      <c r="M49" s="323"/>
      <c r="N49" s="324"/>
      <c r="O49" s="321"/>
      <c r="P49" s="322"/>
      <c r="Q49" s="325"/>
      <c r="R49" s="324"/>
      <c r="S49" s="321"/>
      <c r="T49" s="322"/>
    </row>
    <row r="50" spans="1:20" ht="12.75">
      <c r="A50" s="351" t="s">
        <v>134</v>
      </c>
      <c r="B50" s="352">
        <v>4</v>
      </c>
      <c r="C50" s="14"/>
      <c r="D50" s="561"/>
      <c r="E50" s="323"/>
      <c r="F50" s="324"/>
      <c r="G50" s="321"/>
      <c r="H50" s="322"/>
      <c r="I50" s="323"/>
      <c r="J50" s="324"/>
      <c r="K50" s="321"/>
      <c r="L50" s="322"/>
      <c r="M50" s="323"/>
      <c r="N50" s="324"/>
      <c r="O50" s="321"/>
      <c r="P50" s="322"/>
      <c r="Q50" s="325"/>
      <c r="R50" s="324"/>
      <c r="S50" s="321"/>
      <c r="T50" s="322"/>
    </row>
    <row r="51" spans="1:20" ht="12.75">
      <c r="A51" s="351" t="s">
        <v>134</v>
      </c>
      <c r="B51" s="352">
        <v>5</v>
      </c>
      <c r="C51" s="563"/>
      <c r="D51" s="561"/>
      <c r="E51" s="329"/>
      <c r="F51" s="321"/>
      <c r="G51" s="321"/>
      <c r="H51" s="322"/>
      <c r="I51" s="323"/>
      <c r="J51" s="324"/>
      <c r="K51" s="321"/>
      <c r="L51" s="322"/>
      <c r="M51" s="323"/>
      <c r="N51" s="324"/>
      <c r="O51" s="321"/>
      <c r="P51" s="322"/>
      <c r="Q51" s="325"/>
      <c r="R51" s="324"/>
      <c r="S51" s="321"/>
      <c r="T51" s="322"/>
    </row>
    <row r="52" spans="1:20" ht="12.75">
      <c r="A52" s="351" t="s">
        <v>134</v>
      </c>
      <c r="B52" s="352">
        <v>6</v>
      </c>
      <c r="C52" s="563"/>
      <c r="D52" s="561"/>
      <c r="E52" s="326"/>
      <c r="F52" s="321"/>
      <c r="G52" s="321"/>
      <c r="H52" s="322"/>
      <c r="I52" s="329"/>
      <c r="J52" s="321"/>
      <c r="K52" s="321"/>
      <c r="L52" s="322"/>
      <c r="M52" s="323"/>
      <c r="N52" s="324"/>
      <c r="O52" s="321"/>
      <c r="P52" s="322"/>
      <c r="Q52" s="325"/>
      <c r="R52" s="324"/>
      <c r="S52" s="321"/>
      <c r="T52" s="322"/>
    </row>
    <row r="53" spans="1:20" ht="12.75">
      <c r="A53" s="351" t="s">
        <v>134</v>
      </c>
      <c r="B53" s="352">
        <v>7</v>
      </c>
      <c r="C53" s="353"/>
      <c r="D53" s="354"/>
      <c r="E53" s="326"/>
      <c r="F53" s="321"/>
      <c r="G53" s="321"/>
      <c r="H53" s="322"/>
      <c r="I53" s="326"/>
      <c r="J53" s="321"/>
      <c r="K53" s="321"/>
      <c r="L53" s="322"/>
      <c r="M53" s="323"/>
      <c r="N53" s="324"/>
      <c r="O53" s="321"/>
      <c r="P53" s="322"/>
      <c r="Q53" s="325"/>
      <c r="R53" s="324"/>
      <c r="S53" s="321"/>
      <c r="T53" s="322"/>
    </row>
    <row r="54" spans="1:20" ht="12.75">
      <c r="A54" s="351" t="s">
        <v>134</v>
      </c>
      <c r="B54" s="352">
        <v>8</v>
      </c>
      <c r="C54" s="353"/>
      <c r="D54" s="354"/>
      <c r="E54" s="326"/>
      <c r="F54" s="321"/>
      <c r="G54" s="321"/>
      <c r="H54" s="322"/>
      <c r="I54" s="326"/>
      <c r="J54" s="321"/>
      <c r="K54" s="321"/>
      <c r="L54" s="322"/>
      <c r="M54" s="323"/>
      <c r="N54" s="324"/>
      <c r="O54" s="321"/>
      <c r="P54" s="322"/>
      <c r="Q54" s="325"/>
      <c r="R54" s="324"/>
      <c r="S54" s="321"/>
      <c r="T54" s="322"/>
    </row>
    <row r="55" spans="1:20" ht="12.75">
      <c r="A55" s="351" t="s">
        <v>134</v>
      </c>
      <c r="B55" s="352">
        <v>9</v>
      </c>
      <c r="C55" s="353"/>
      <c r="D55" s="354"/>
      <c r="E55" s="326"/>
      <c r="F55" s="321"/>
      <c r="G55" s="321"/>
      <c r="H55" s="322"/>
      <c r="I55" s="326"/>
      <c r="J55" s="321"/>
      <c r="K55" s="321"/>
      <c r="L55" s="322"/>
      <c r="M55" s="323"/>
      <c r="N55" s="324"/>
      <c r="O55" s="321"/>
      <c r="P55" s="322"/>
      <c r="Q55" s="325"/>
      <c r="R55" s="324"/>
      <c r="S55" s="321"/>
      <c r="T55" s="322"/>
    </row>
    <row r="56" spans="1:20" ht="12.75">
      <c r="A56" s="351" t="s">
        <v>134</v>
      </c>
      <c r="B56" s="352">
        <v>10</v>
      </c>
      <c r="C56" s="353"/>
      <c r="D56" s="354"/>
      <c r="E56" s="326"/>
      <c r="F56" s="321"/>
      <c r="G56" s="321"/>
      <c r="H56" s="322"/>
      <c r="I56" s="326"/>
      <c r="J56" s="321"/>
      <c r="K56" s="321"/>
      <c r="L56" s="322"/>
      <c r="M56" s="323"/>
      <c r="N56" s="324"/>
      <c r="O56" s="321"/>
      <c r="P56" s="322"/>
      <c r="Q56" s="325"/>
      <c r="R56" s="324"/>
      <c r="S56" s="321"/>
      <c r="T56" s="322"/>
    </row>
    <row r="57" spans="1:20" ht="12.75">
      <c r="A57" s="351" t="s">
        <v>134</v>
      </c>
      <c r="B57" s="352">
        <v>11</v>
      </c>
      <c r="C57" s="353"/>
      <c r="D57" s="354"/>
      <c r="E57" s="326"/>
      <c r="F57" s="321"/>
      <c r="G57" s="321"/>
      <c r="H57" s="322"/>
      <c r="I57" s="326"/>
      <c r="J57" s="321"/>
      <c r="K57" s="321"/>
      <c r="L57" s="322"/>
      <c r="M57" s="323"/>
      <c r="N57" s="324"/>
      <c r="O57" s="321"/>
      <c r="P57" s="322"/>
      <c r="Q57" s="325"/>
      <c r="R57" s="324"/>
      <c r="S57" s="321"/>
      <c r="T57" s="322"/>
    </row>
    <row r="58" spans="1:20" ht="12.75">
      <c r="A58" s="351" t="s">
        <v>134</v>
      </c>
      <c r="B58" s="352">
        <v>12</v>
      </c>
      <c r="C58" s="353"/>
      <c r="D58" s="354"/>
      <c r="E58" s="326"/>
      <c r="F58" s="321"/>
      <c r="G58" s="321"/>
      <c r="H58" s="322"/>
      <c r="I58" s="326"/>
      <c r="J58" s="321"/>
      <c r="K58" s="321"/>
      <c r="L58" s="322"/>
      <c r="M58" s="323"/>
      <c r="N58" s="324"/>
      <c r="O58" s="321"/>
      <c r="P58" s="322"/>
      <c r="Q58" s="325"/>
      <c r="R58" s="324"/>
      <c r="S58" s="321"/>
      <c r="T58" s="322"/>
    </row>
    <row r="59" spans="1:20" ht="12.75">
      <c r="A59" s="351" t="s">
        <v>134</v>
      </c>
      <c r="B59" s="352">
        <v>13</v>
      </c>
      <c r="C59" s="353"/>
      <c r="D59" s="354"/>
      <c r="E59" s="326"/>
      <c r="F59" s="321"/>
      <c r="G59" s="321"/>
      <c r="H59" s="322"/>
      <c r="I59" s="326"/>
      <c r="J59" s="321"/>
      <c r="K59" s="321"/>
      <c r="L59" s="322"/>
      <c r="M59" s="323"/>
      <c r="N59" s="324"/>
      <c r="O59" s="321"/>
      <c r="P59" s="322"/>
      <c r="Q59" s="325"/>
      <c r="R59" s="324"/>
      <c r="S59" s="321"/>
      <c r="T59" s="322"/>
    </row>
    <row r="60" spans="1:20" ht="12.75">
      <c r="A60" s="351" t="s">
        <v>134</v>
      </c>
      <c r="B60" s="352">
        <v>14</v>
      </c>
      <c r="C60" s="353"/>
      <c r="D60" s="354"/>
      <c r="E60" s="326"/>
      <c r="F60" s="321"/>
      <c r="G60" s="321"/>
      <c r="H60" s="322"/>
      <c r="I60" s="326"/>
      <c r="J60" s="321"/>
      <c r="K60" s="321"/>
      <c r="L60" s="322"/>
      <c r="M60" s="326"/>
      <c r="N60" s="321"/>
      <c r="O60" s="321"/>
      <c r="P60" s="322"/>
      <c r="Q60" s="326"/>
      <c r="R60" s="321"/>
      <c r="S60" s="321"/>
      <c r="T60" s="322"/>
    </row>
    <row r="61" spans="1:20" ht="12.75">
      <c r="A61" s="351" t="s">
        <v>134</v>
      </c>
      <c r="B61" s="352">
        <v>15</v>
      </c>
      <c r="C61" s="353"/>
      <c r="D61" s="354"/>
      <c r="E61" s="326"/>
      <c r="F61" s="321"/>
      <c r="G61" s="321"/>
      <c r="H61" s="322"/>
      <c r="I61" s="326"/>
      <c r="J61" s="321"/>
      <c r="K61" s="321"/>
      <c r="L61" s="322"/>
      <c r="M61" s="326"/>
      <c r="N61" s="321"/>
      <c r="O61" s="321"/>
      <c r="P61" s="322"/>
      <c r="Q61" s="326"/>
      <c r="R61" s="321"/>
      <c r="S61" s="321"/>
      <c r="T61" s="322"/>
    </row>
    <row r="62" spans="1:20" ht="12.75">
      <c r="A62" s="356" t="s">
        <v>141</v>
      </c>
      <c r="B62" s="357">
        <v>0</v>
      </c>
      <c r="C62" s="343" t="s">
        <v>129</v>
      </c>
      <c r="D62" s="344">
        <f>D63+D89</f>
        <v>0</v>
      </c>
      <c r="E62" s="311" t="s">
        <v>129</v>
      </c>
      <c r="F62" s="312">
        <f>F63+F89</f>
        <v>2</v>
      </c>
      <c r="G62" s="317"/>
      <c r="H62" s="318"/>
      <c r="I62" s="311" t="s">
        <v>129</v>
      </c>
      <c r="J62" s="312">
        <f>J63+J89</f>
        <v>2</v>
      </c>
      <c r="K62" s="317">
        <v>140</v>
      </c>
      <c r="L62" s="318">
        <v>150</v>
      </c>
      <c r="M62" s="311" t="s">
        <v>129</v>
      </c>
      <c r="N62" s="312">
        <f>N63+N89</f>
        <v>2</v>
      </c>
      <c r="O62" s="317"/>
      <c r="P62" s="318"/>
      <c r="Q62" s="311" t="s">
        <v>129</v>
      </c>
      <c r="R62" s="312">
        <f>R63+R89</f>
        <v>2</v>
      </c>
      <c r="S62" s="317"/>
      <c r="T62" s="318"/>
    </row>
    <row r="63" spans="1:20" ht="12.75">
      <c r="A63" s="346" t="s">
        <v>141</v>
      </c>
      <c r="B63" s="347">
        <v>0</v>
      </c>
      <c r="C63" s="348" t="s">
        <v>113</v>
      </c>
      <c r="D63" s="349">
        <f>SUM(D64:D88)</f>
        <v>0</v>
      </c>
      <c r="E63" s="315" t="s">
        <v>113</v>
      </c>
      <c r="F63" s="223">
        <f>SUM(F64:F88)</f>
        <v>0</v>
      </c>
      <c r="G63" s="317"/>
      <c r="H63" s="318"/>
      <c r="I63" s="328" t="s">
        <v>113</v>
      </c>
      <c r="J63" s="316">
        <f>SUM(J64:J88)</f>
        <v>0</v>
      </c>
      <c r="K63" s="317">
        <v>90</v>
      </c>
      <c r="L63" s="318">
        <v>100</v>
      </c>
      <c r="M63" s="328" t="s">
        <v>113</v>
      </c>
      <c r="N63" s="316">
        <f>SUM(N64:N88)</f>
        <v>0</v>
      </c>
      <c r="O63" s="317"/>
      <c r="P63" s="318"/>
      <c r="Q63" s="315" t="s">
        <v>113</v>
      </c>
      <c r="R63" s="316">
        <f>SUM(R64:R88)</f>
        <v>0</v>
      </c>
      <c r="S63" s="317"/>
      <c r="T63" s="318"/>
    </row>
    <row r="64" spans="1:20" ht="12.75">
      <c r="A64" s="351" t="s">
        <v>130</v>
      </c>
      <c r="B64" s="352">
        <v>1</v>
      </c>
      <c r="C64" s="598"/>
      <c r="D64" s="599"/>
      <c r="E64" s="319"/>
      <c r="F64" s="324"/>
      <c r="G64" s="321"/>
      <c r="H64" s="322"/>
      <c r="I64" s="323"/>
      <c r="J64" s="324"/>
      <c r="K64" s="321"/>
      <c r="L64" s="322"/>
      <c r="M64" s="323"/>
      <c r="N64" s="324"/>
      <c r="O64" s="321"/>
      <c r="P64" s="322"/>
      <c r="Q64" s="325"/>
      <c r="R64" s="324"/>
      <c r="S64" s="321"/>
      <c r="T64" s="322"/>
    </row>
    <row r="65" spans="1:20" ht="12.75">
      <c r="A65" s="351" t="s">
        <v>130</v>
      </c>
      <c r="B65" s="352">
        <v>2</v>
      </c>
      <c r="C65" s="600"/>
      <c r="D65" s="599"/>
      <c r="E65" s="333"/>
      <c r="F65" s="324"/>
      <c r="G65" s="321"/>
      <c r="H65" s="322"/>
      <c r="I65" s="323"/>
      <c r="J65" s="324"/>
      <c r="K65" s="321"/>
      <c r="L65" s="322"/>
      <c r="M65" s="323"/>
      <c r="N65" s="324"/>
      <c r="O65" s="321"/>
      <c r="P65" s="322"/>
      <c r="Q65" s="325"/>
      <c r="R65" s="324"/>
      <c r="S65" s="321"/>
      <c r="T65" s="322"/>
    </row>
    <row r="66" spans="1:20" ht="12.75">
      <c r="A66" s="351" t="s">
        <v>130</v>
      </c>
      <c r="B66" s="352">
        <v>3</v>
      </c>
      <c r="C66" s="600"/>
      <c r="D66" s="599"/>
      <c r="E66" s="330"/>
      <c r="F66" s="324"/>
      <c r="G66" s="321"/>
      <c r="H66" s="322"/>
      <c r="I66" s="323"/>
      <c r="J66" s="324"/>
      <c r="K66" s="321"/>
      <c r="L66" s="322"/>
      <c r="M66" s="323"/>
      <c r="N66" s="324"/>
      <c r="O66" s="321"/>
      <c r="P66" s="322"/>
      <c r="Q66" s="325"/>
      <c r="R66" s="324"/>
      <c r="S66" s="321"/>
      <c r="T66" s="322"/>
    </row>
    <row r="67" spans="1:20" ht="12.75">
      <c r="A67" s="351" t="s">
        <v>130</v>
      </c>
      <c r="B67" s="352">
        <v>4</v>
      </c>
      <c r="C67" s="601"/>
      <c r="D67" s="599"/>
      <c r="E67" s="330"/>
      <c r="F67" s="324"/>
      <c r="G67" s="321"/>
      <c r="H67" s="322"/>
      <c r="I67" s="323"/>
      <c r="J67" s="324"/>
      <c r="K67" s="321"/>
      <c r="L67" s="322"/>
      <c r="M67" s="323"/>
      <c r="N67" s="324"/>
      <c r="O67" s="321"/>
      <c r="P67" s="322"/>
      <c r="Q67" s="325"/>
      <c r="R67" s="324"/>
      <c r="S67" s="321"/>
      <c r="T67" s="322"/>
    </row>
    <row r="68" spans="1:20" ht="12.75">
      <c r="A68" s="351" t="s">
        <v>130</v>
      </c>
      <c r="B68" s="352">
        <v>5</v>
      </c>
      <c r="C68" s="601"/>
      <c r="D68" s="599"/>
      <c r="E68" s="330"/>
      <c r="F68" s="324"/>
      <c r="G68" s="321"/>
      <c r="H68" s="322"/>
      <c r="I68" s="323"/>
      <c r="J68" s="324"/>
      <c r="K68" s="321"/>
      <c r="L68" s="322"/>
      <c r="M68" s="323"/>
      <c r="N68" s="324"/>
      <c r="O68" s="321"/>
      <c r="P68" s="322"/>
      <c r="Q68" s="325"/>
      <c r="R68" s="324"/>
      <c r="S68" s="321"/>
      <c r="T68" s="322"/>
    </row>
    <row r="69" spans="1:20" ht="12.75">
      <c r="A69" s="351" t="s">
        <v>130</v>
      </c>
      <c r="B69" s="352">
        <v>6</v>
      </c>
      <c r="C69" s="601"/>
      <c r="D69" s="599"/>
      <c r="E69" s="330"/>
      <c r="F69" s="324"/>
      <c r="G69" s="321"/>
      <c r="H69" s="322"/>
      <c r="I69" s="323"/>
      <c r="J69" s="324"/>
      <c r="K69" s="321"/>
      <c r="L69" s="322"/>
      <c r="M69" s="323"/>
      <c r="N69" s="324"/>
      <c r="O69" s="321"/>
      <c r="P69" s="322"/>
      <c r="Q69" s="325"/>
      <c r="R69" s="324"/>
      <c r="S69" s="321"/>
      <c r="T69" s="322"/>
    </row>
    <row r="70" spans="1:20" ht="12.75">
      <c r="A70" s="351" t="s">
        <v>130</v>
      </c>
      <c r="B70" s="352">
        <v>7</v>
      </c>
      <c r="C70" s="601"/>
      <c r="D70" s="602"/>
      <c r="E70" s="331"/>
      <c r="F70" s="324"/>
      <c r="G70" s="321"/>
      <c r="H70" s="322"/>
      <c r="I70" s="323"/>
      <c r="J70" s="324"/>
      <c r="K70" s="321"/>
      <c r="L70" s="322"/>
      <c r="M70" s="323"/>
      <c r="N70" s="324"/>
      <c r="O70" s="321"/>
      <c r="P70" s="322"/>
      <c r="Q70" s="325"/>
      <c r="R70" s="324"/>
      <c r="S70" s="321"/>
      <c r="T70" s="322"/>
    </row>
    <row r="71" spans="1:20" ht="12.75">
      <c r="A71" s="351" t="s">
        <v>130</v>
      </c>
      <c r="B71" s="352">
        <v>8</v>
      </c>
      <c r="C71" s="603"/>
      <c r="D71" s="602"/>
      <c r="E71" s="331"/>
      <c r="F71" s="324"/>
      <c r="G71" s="321"/>
      <c r="H71" s="322"/>
      <c r="I71" s="323"/>
      <c r="J71" s="324"/>
      <c r="K71" s="321"/>
      <c r="L71" s="322"/>
      <c r="M71" s="323"/>
      <c r="N71" s="324"/>
      <c r="O71" s="321"/>
      <c r="P71" s="322"/>
      <c r="Q71" s="325"/>
      <c r="R71" s="324"/>
      <c r="S71" s="321"/>
      <c r="T71" s="322"/>
    </row>
    <row r="72" spans="1:20" ht="12.75">
      <c r="A72" s="351" t="s">
        <v>130</v>
      </c>
      <c r="B72" s="352">
        <v>9</v>
      </c>
      <c r="C72" s="603"/>
      <c r="D72" s="602"/>
      <c r="E72" s="331"/>
      <c r="F72" s="324"/>
      <c r="G72" s="321"/>
      <c r="H72" s="322"/>
      <c r="I72" s="323"/>
      <c r="J72" s="324"/>
      <c r="K72" s="321"/>
      <c r="L72" s="322"/>
      <c r="M72" s="323"/>
      <c r="N72" s="324"/>
      <c r="O72" s="321"/>
      <c r="P72" s="322"/>
      <c r="Q72" s="325"/>
      <c r="R72" s="324"/>
      <c r="S72" s="321"/>
      <c r="T72" s="322"/>
    </row>
    <row r="73" spans="1:20" ht="12.75">
      <c r="A73" s="351" t="s">
        <v>130</v>
      </c>
      <c r="B73" s="352">
        <v>10</v>
      </c>
      <c r="C73" s="601"/>
      <c r="D73" s="599"/>
      <c r="E73" s="323"/>
      <c r="F73" s="324"/>
      <c r="G73" s="321"/>
      <c r="H73" s="322"/>
      <c r="I73" s="323"/>
      <c r="J73" s="324"/>
      <c r="K73" s="321"/>
      <c r="L73" s="322"/>
      <c r="M73" s="323"/>
      <c r="N73" s="324"/>
      <c r="O73" s="321"/>
      <c r="P73" s="322"/>
      <c r="Q73" s="325"/>
      <c r="R73" s="324"/>
      <c r="S73" s="321"/>
      <c r="T73" s="322"/>
    </row>
    <row r="74" spans="1:20" ht="12.75">
      <c r="A74" s="351" t="s">
        <v>130</v>
      </c>
      <c r="B74" s="352">
        <v>11</v>
      </c>
      <c r="C74" s="603"/>
      <c r="D74" s="602"/>
      <c r="E74" s="323"/>
      <c r="F74" s="324"/>
      <c r="G74" s="321"/>
      <c r="H74" s="322"/>
      <c r="I74" s="323"/>
      <c r="J74" s="324"/>
      <c r="K74" s="321"/>
      <c r="L74" s="322"/>
      <c r="M74" s="323"/>
      <c r="N74" s="324"/>
      <c r="O74" s="321"/>
      <c r="P74" s="322"/>
      <c r="Q74" s="325"/>
      <c r="R74" s="324"/>
      <c r="S74" s="321"/>
      <c r="T74" s="322"/>
    </row>
    <row r="75" spans="1:20" ht="12.75">
      <c r="A75" s="351" t="s">
        <v>130</v>
      </c>
      <c r="B75" s="352">
        <v>12</v>
      </c>
      <c r="C75" s="45"/>
      <c r="D75" s="562"/>
      <c r="E75" s="331"/>
      <c r="F75" s="324"/>
      <c r="G75" s="321"/>
      <c r="H75" s="322"/>
      <c r="I75" s="323"/>
      <c r="J75" s="324"/>
      <c r="K75" s="321"/>
      <c r="L75" s="322"/>
      <c r="M75" s="329"/>
      <c r="N75" s="321"/>
      <c r="O75" s="321"/>
      <c r="P75" s="322"/>
      <c r="Q75" s="326"/>
      <c r="R75" s="321"/>
      <c r="S75" s="321"/>
      <c r="T75" s="322"/>
    </row>
    <row r="76" spans="1:20" ht="12.75">
      <c r="A76" s="351" t="s">
        <v>130</v>
      </c>
      <c r="B76" s="352">
        <v>13</v>
      </c>
      <c r="C76" s="45"/>
      <c r="D76" s="354"/>
      <c r="E76" s="331"/>
      <c r="F76" s="324"/>
      <c r="G76" s="321"/>
      <c r="H76" s="322"/>
      <c r="I76" s="323"/>
      <c r="J76" s="324"/>
      <c r="K76" s="321"/>
      <c r="L76" s="322"/>
      <c r="M76" s="326"/>
      <c r="N76" s="321"/>
      <c r="O76" s="321"/>
      <c r="P76" s="322"/>
      <c r="Q76" s="326"/>
      <c r="R76" s="321"/>
      <c r="S76" s="321"/>
      <c r="T76" s="322"/>
    </row>
    <row r="77" spans="1:20" ht="12.75">
      <c r="A77" s="351" t="s">
        <v>130</v>
      </c>
      <c r="B77" s="352">
        <v>14</v>
      </c>
      <c r="C77" s="45"/>
      <c r="D77" s="354"/>
      <c r="E77" s="331"/>
      <c r="F77" s="321"/>
      <c r="G77" s="321"/>
      <c r="H77" s="322"/>
      <c r="I77" s="323"/>
      <c r="J77" s="324"/>
      <c r="K77" s="321"/>
      <c r="L77" s="322"/>
      <c r="M77" s="326"/>
      <c r="N77" s="321"/>
      <c r="O77" s="321"/>
      <c r="P77" s="322"/>
      <c r="Q77" s="326"/>
      <c r="R77" s="321"/>
      <c r="S77" s="321"/>
      <c r="T77" s="322"/>
    </row>
    <row r="78" spans="1:20" ht="12.75">
      <c r="A78" s="351" t="s">
        <v>130</v>
      </c>
      <c r="B78" s="352">
        <v>15</v>
      </c>
      <c r="C78" s="45"/>
      <c r="D78" s="354"/>
      <c r="E78" s="331"/>
      <c r="F78" s="321"/>
      <c r="G78" s="321"/>
      <c r="H78" s="322"/>
      <c r="I78" s="329"/>
      <c r="J78" s="321"/>
      <c r="K78" s="321"/>
      <c r="L78" s="322"/>
      <c r="M78" s="326"/>
      <c r="N78" s="321"/>
      <c r="O78" s="321"/>
      <c r="P78" s="322"/>
      <c r="Q78" s="326"/>
      <c r="R78" s="321"/>
      <c r="S78" s="321"/>
      <c r="T78" s="322"/>
    </row>
    <row r="79" spans="1:20" ht="12.75">
      <c r="A79" s="351" t="s">
        <v>130</v>
      </c>
      <c r="B79" s="352">
        <v>16</v>
      </c>
      <c r="C79" s="45"/>
      <c r="D79" s="354"/>
      <c r="E79" s="331"/>
      <c r="F79" s="321"/>
      <c r="G79" s="321"/>
      <c r="H79" s="322"/>
      <c r="I79" s="323"/>
      <c r="J79" s="324"/>
      <c r="K79" s="321"/>
      <c r="L79" s="322"/>
      <c r="M79" s="326"/>
      <c r="N79" s="321"/>
      <c r="O79" s="321"/>
      <c r="P79" s="322"/>
      <c r="Q79" s="326"/>
      <c r="R79" s="321"/>
      <c r="S79" s="321"/>
      <c r="T79" s="322"/>
    </row>
    <row r="80" spans="1:20" ht="12.75">
      <c r="A80" s="351" t="s">
        <v>130</v>
      </c>
      <c r="B80" s="352">
        <v>17</v>
      </c>
      <c r="C80" s="45"/>
      <c r="D80" s="354"/>
      <c r="E80" s="331"/>
      <c r="F80" s="321"/>
      <c r="G80" s="321"/>
      <c r="H80" s="322"/>
      <c r="I80" s="323"/>
      <c r="J80" s="324"/>
      <c r="K80" s="321"/>
      <c r="L80" s="322"/>
      <c r="M80" s="326"/>
      <c r="N80" s="321"/>
      <c r="O80" s="321"/>
      <c r="P80" s="322"/>
      <c r="Q80" s="326"/>
      <c r="R80" s="321"/>
      <c r="S80" s="321"/>
      <c r="T80" s="322"/>
    </row>
    <row r="81" spans="1:20" ht="12.75">
      <c r="A81" s="351" t="s">
        <v>130</v>
      </c>
      <c r="B81" s="352">
        <v>18</v>
      </c>
      <c r="C81" s="45"/>
      <c r="D81" s="354"/>
      <c r="E81" s="331"/>
      <c r="F81" s="321"/>
      <c r="G81" s="321"/>
      <c r="H81" s="322"/>
      <c r="I81" s="326"/>
      <c r="J81" s="321"/>
      <c r="K81" s="321"/>
      <c r="L81" s="322"/>
      <c r="M81" s="326"/>
      <c r="N81" s="321"/>
      <c r="O81" s="321"/>
      <c r="P81" s="322"/>
      <c r="Q81" s="326"/>
      <c r="R81" s="321"/>
      <c r="S81" s="321"/>
      <c r="T81" s="322"/>
    </row>
    <row r="82" spans="1:20" ht="12.75">
      <c r="A82" s="351" t="s">
        <v>130</v>
      </c>
      <c r="B82" s="352">
        <v>19</v>
      </c>
      <c r="C82" s="45"/>
      <c r="D82" s="354"/>
      <c r="E82" s="331"/>
      <c r="F82" s="321"/>
      <c r="G82" s="321"/>
      <c r="H82" s="322"/>
      <c r="I82" s="323"/>
      <c r="J82" s="324"/>
      <c r="K82" s="321"/>
      <c r="L82" s="322"/>
      <c r="M82" s="326"/>
      <c r="N82" s="321"/>
      <c r="O82" s="321"/>
      <c r="P82" s="322"/>
      <c r="Q82" s="326"/>
      <c r="R82" s="321"/>
      <c r="S82" s="321"/>
      <c r="T82" s="322"/>
    </row>
    <row r="83" spans="1:20" ht="12.75">
      <c r="A83" s="351" t="s">
        <v>130</v>
      </c>
      <c r="B83" s="352">
        <v>20</v>
      </c>
      <c r="C83" s="45"/>
      <c r="D83" s="354"/>
      <c r="E83" s="331"/>
      <c r="F83" s="321"/>
      <c r="G83" s="321"/>
      <c r="H83" s="322"/>
      <c r="I83" s="329"/>
      <c r="J83" s="321"/>
      <c r="K83" s="321"/>
      <c r="L83" s="322"/>
      <c r="M83" s="326"/>
      <c r="N83" s="321"/>
      <c r="O83" s="321"/>
      <c r="P83" s="322"/>
      <c r="Q83" s="326"/>
      <c r="R83" s="321"/>
      <c r="S83" s="321"/>
      <c r="T83" s="322"/>
    </row>
    <row r="84" spans="1:20" ht="12.75">
      <c r="A84" s="351" t="s">
        <v>130</v>
      </c>
      <c r="B84" s="352">
        <v>21</v>
      </c>
      <c r="C84" s="45"/>
      <c r="D84" s="354"/>
      <c r="E84" s="331"/>
      <c r="F84" s="321"/>
      <c r="G84" s="321"/>
      <c r="H84" s="322"/>
      <c r="I84" s="323"/>
      <c r="J84" s="324"/>
      <c r="K84" s="321"/>
      <c r="L84" s="322"/>
      <c r="M84" s="326"/>
      <c r="N84" s="321"/>
      <c r="O84" s="321"/>
      <c r="P84" s="322"/>
      <c r="Q84" s="326"/>
      <c r="R84" s="321"/>
      <c r="S84" s="321"/>
      <c r="T84" s="322"/>
    </row>
    <row r="85" spans="1:20" ht="12.75">
      <c r="A85" s="351" t="s">
        <v>130</v>
      </c>
      <c r="B85" s="352">
        <v>22</v>
      </c>
      <c r="C85" s="45"/>
      <c r="D85" s="354"/>
      <c r="E85" s="331"/>
      <c r="F85" s="321"/>
      <c r="G85" s="321"/>
      <c r="H85" s="322"/>
      <c r="I85" s="323"/>
      <c r="J85" s="324"/>
      <c r="K85" s="321"/>
      <c r="L85" s="322"/>
      <c r="M85" s="326"/>
      <c r="N85" s="321"/>
      <c r="O85" s="321"/>
      <c r="P85" s="322"/>
      <c r="Q85" s="326"/>
      <c r="R85" s="321"/>
      <c r="S85" s="321"/>
      <c r="T85" s="322"/>
    </row>
    <row r="86" spans="1:20" ht="12.75">
      <c r="A86" s="351" t="s">
        <v>130</v>
      </c>
      <c r="B86" s="352">
        <v>23</v>
      </c>
      <c r="C86" s="45"/>
      <c r="D86" s="354"/>
      <c r="E86" s="331"/>
      <c r="F86" s="321"/>
      <c r="G86" s="321"/>
      <c r="H86" s="322"/>
      <c r="I86" s="326"/>
      <c r="J86" s="321"/>
      <c r="K86" s="321"/>
      <c r="L86" s="322"/>
      <c r="M86" s="326"/>
      <c r="N86" s="321"/>
      <c r="O86" s="321"/>
      <c r="P86" s="322"/>
      <c r="Q86" s="326"/>
      <c r="R86" s="321"/>
      <c r="S86" s="321"/>
      <c r="T86" s="322"/>
    </row>
    <row r="87" spans="1:20" ht="12.75">
      <c r="A87" s="351" t="s">
        <v>130</v>
      </c>
      <c r="B87" s="352">
        <v>24</v>
      </c>
      <c r="C87" s="45"/>
      <c r="D87" s="354"/>
      <c r="E87" s="331"/>
      <c r="F87" s="321"/>
      <c r="G87" s="321"/>
      <c r="H87" s="322"/>
      <c r="I87" s="326"/>
      <c r="J87" s="321"/>
      <c r="K87" s="321"/>
      <c r="L87" s="322"/>
      <c r="M87" s="326"/>
      <c r="N87" s="321"/>
      <c r="O87" s="321"/>
      <c r="P87" s="322"/>
      <c r="Q87" s="326"/>
      <c r="R87" s="321"/>
      <c r="S87" s="321"/>
      <c r="T87" s="322"/>
    </row>
    <row r="88" spans="1:20" ht="12.75">
      <c r="A88" s="351" t="s">
        <v>130</v>
      </c>
      <c r="B88" s="352">
        <v>25</v>
      </c>
      <c r="C88" s="45"/>
      <c r="D88" s="354"/>
      <c r="E88" s="331"/>
      <c r="F88" s="321"/>
      <c r="G88" s="321"/>
      <c r="H88" s="322"/>
      <c r="I88" s="326"/>
      <c r="J88" s="321"/>
      <c r="K88" s="321"/>
      <c r="L88" s="322"/>
      <c r="M88" s="326"/>
      <c r="N88" s="321"/>
      <c r="O88" s="321"/>
      <c r="P88" s="322"/>
      <c r="Q88" s="326"/>
      <c r="R88" s="321"/>
      <c r="S88" s="321"/>
      <c r="T88" s="322"/>
    </row>
    <row r="89" spans="1:20" ht="12.75">
      <c r="A89" s="346" t="s">
        <v>141</v>
      </c>
      <c r="B89" s="347">
        <v>0</v>
      </c>
      <c r="C89" s="348" t="s">
        <v>112</v>
      </c>
      <c r="D89" s="349">
        <f>SUM(D90:D114)</f>
        <v>0</v>
      </c>
      <c r="E89" s="328" t="s">
        <v>112</v>
      </c>
      <c r="F89" s="223">
        <f>SUM(F90:F114)</f>
        <v>2</v>
      </c>
      <c r="G89" s="316">
        <f>G62-H63</f>
        <v>0</v>
      </c>
      <c r="H89" s="316">
        <f>H62-G63</f>
        <v>0</v>
      </c>
      <c r="I89" s="328" t="s">
        <v>112</v>
      </c>
      <c r="J89" s="316">
        <f>SUM(J90:J114)</f>
        <v>2</v>
      </c>
      <c r="K89" s="316">
        <f>K62-L63</f>
        <v>40</v>
      </c>
      <c r="L89" s="316">
        <f>L62-K63</f>
        <v>60</v>
      </c>
      <c r="M89" s="328" t="s">
        <v>112</v>
      </c>
      <c r="N89" s="316">
        <f>SUM(N90:N114)</f>
        <v>2</v>
      </c>
      <c r="O89" s="316">
        <f>O62-P63</f>
        <v>0</v>
      </c>
      <c r="P89" s="316">
        <f>P62-O63</f>
        <v>0</v>
      </c>
      <c r="Q89" s="328" t="s">
        <v>112</v>
      </c>
      <c r="R89" s="316">
        <f>SUM(R90:R114)</f>
        <v>2</v>
      </c>
      <c r="S89" s="316">
        <f>S62-T63</f>
        <v>0</v>
      </c>
      <c r="T89" s="316">
        <f>T62-S63</f>
        <v>0</v>
      </c>
    </row>
    <row r="90" spans="1:20" ht="12.75">
      <c r="A90" s="351" t="s">
        <v>131</v>
      </c>
      <c r="B90" s="352">
        <v>1</v>
      </c>
      <c r="C90" s="601"/>
      <c r="D90" s="599"/>
      <c r="E90" s="323"/>
      <c r="F90" s="324">
        <v>2</v>
      </c>
      <c r="G90" s="321"/>
      <c r="H90" s="322"/>
      <c r="I90" s="323"/>
      <c r="J90" s="324">
        <v>2</v>
      </c>
      <c r="K90" s="321"/>
      <c r="L90" s="322"/>
      <c r="M90" s="323"/>
      <c r="N90" s="324">
        <v>2</v>
      </c>
      <c r="O90" s="321"/>
      <c r="P90" s="322"/>
      <c r="Q90" s="323"/>
      <c r="R90" s="324">
        <v>2</v>
      </c>
      <c r="S90" s="321"/>
      <c r="T90" s="322"/>
    </row>
    <row r="91" spans="1:20" ht="12.75">
      <c r="A91" s="351" t="s">
        <v>131</v>
      </c>
      <c r="B91" s="352">
        <v>2</v>
      </c>
      <c r="C91" s="601"/>
      <c r="D91" s="602"/>
      <c r="E91" s="323"/>
      <c r="F91" s="324"/>
      <c r="G91" s="321"/>
      <c r="H91" s="322"/>
      <c r="I91" s="323"/>
      <c r="J91" s="324"/>
      <c r="K91" s="321"/>
      <c r="L91" s="322"/>
      <c r="M91" s="323"/>
      <c r="N91" s="324"/>
      <c r="O91" s="321"/>
      <c r="P91" s="322"/>
      <c r="Q91" s="323"/>
      <c r="R91" s="324"/>
      <c r="S91" s="321"/>
      <c r="T91" s="322"/>
    </row>
    <row r="92" spans="1:20" ht="12.75">
      <c r="A92" s="351" t="s">
        <v>131</v>
      </c>
      <c r="B92" s="352">
        <v>3</v>
      </c>
      <c r="C92" s="603"/>
      <c r="D92" s="604"/>
      <c r="E92" s="323"/>
      <c r="F92" s="324"/>
      <c r="G92" s="321"/>
      <c r="H92" s="322"/>
      <c r="I92" s="323"/>
      <c r="J92" s="324"/>
      <c r="K92" s="321"/>
      <c r="L92" s="322"/>
      <c r="M92" s="323"/>
      <c r="N92" s="324"/>
      <c r="O92" s="321"/>
      <c r="P92" s="322"/>
      <c r="Q92" s="323"/>
      <c r="R92" s="324"/>
      <c r="S92" s="321"/>
      <c r="T92" s="322"/>
    </row>
    <row r="93" spans="1:20" ht="12.75">
      <c r="A93" s="351" t="s">
        <v>131</v>
      </c>
      <c r="B93" s="352">
        <v>4</v>
      </c>
      <c r="C93" s="603"/>
      <c r="D93" s="604"/>
      <c r="E93" s="323"/>
      <c r="F93" s="324"/>
      <c r="G93" s="321"/>
      <c r="H93" s="322"/>
      <c r="I93" s="323"/>
      <c r="J93" s="324"/>
      <c r="K93" s="321"/>
      <c r="L93" s="322"/>
      <c r="M93" s="323"/>
      <c r="N93" s="324"/>
      <c r="O93" s="321"/>
      <c r="P93" s="322"/>
      <c r="Q93" s="323"/>
      <c r="R93" s="324"/>
      <c r="S93" s="321"/>
      <c r="T93" s="322"/>
    </row>
    <row r="94" spans="1:20" ht="12.75">
      <c r="A94" s="351" t="s">
        <v>131</v>
      </c>
      <c r="B94" s="352">
        <v>5</v>
      </c>
      <c r="C94" s="605"/>
      <c r="D94" s="604"/>
      <c r="E94" s="323"/>
      <c r="F94" s="324"/>
      <c r="G94" s="321"/>
      <c r="H94" s="322"/>
      <c r="I94" s="323"/>
      <c r="J94" s="324"/>
      <c r="K94" s="321"/>
      <c r="L94" s="322"/>
      <c r="M94" s="323"/>
      <c r="N94" s="324"/>
      <c r="O94" s="321"/>
      <c r="P94" s="322"/>
      <c r="Q94" s="323"/>
      <c r="R94" s="324"/>
      <c r="S94" s="321"/>
      <c r="T94" s="322"/>
    </row>
    <row r="95" spans="1:20" ht="12.75">
      <c r="A95" s="351" t="s">
        <v>131</v>
      </c>
      <c r="B95" s="352">
        <v>6</v>
      </c>
      <c r="C95" s="603"/>
      <c r="D95" s="604"/>
      <c r="E95" s="323"/>
      <c r="F95" s="324"/>
      <c r="G95" s="321"/>
      <c r="H95" s="322"/>
      <c r="I95" s="323"/>
      <c r="J95" s="324"/>
      <c r="K95" s="321"/>
      <c r="L95" s="322"/>
      <c r="M95" s="323"/>
      <c r="N95" s="324"/>
      <c r="O95" s="321"/>
      <c r="P95" s="322"/>
      <c r="Q95" s="323"/>
      <c r="R95" s="324"/>
      <c r="S95" s="321"/>
      <c r="T95" s="322"/>
    </row>
    <row r="96" spans="1:20" ht="12.75">
      <c r="A96" s="351" t="s">
        <v>131</v>
      </c>
      <c r="B96" s="352">
        <v>7</v>
      </c>
      <c r="C96" s="605"/>
      <c r="D96" s="604"/>
      <c r="E96" s="323"/>
      <c r="F96" s="324"/>
      <c r="G96" s="321"/>
      <c r="H96" s="322"/>
      <c r="I96" s="323"/>
      <c r="J96" s="324"/>
      <c r="K96" s="321"/>
      <c r="L96" s="322"/>
      <c r="M96" s="323"/>
      <c r="N96" s="324"/>
      <c r="O96" s="321"/>
      <c r="P96" s="322"/>
      <c r="Q96" s="323"/>
      <c r="R96" s="324"/>
      <c r="S96" s="321"/>
      <c r="T96" s="322"/>
    </row>
    <row r="97" spans="1:20" ht="12.75">
      <c r="A97" s="351" t="s">
        <v>131</v>
      </c>
      <c r="B97" s="352">
        <v>8</v>
      </c>
      <c r="C97" s="605"/>
      <c r="D97" s="604"/>
      <c r="E97" s="323"/>
      <c r="F97" s="324"/>
      <c r="G97" s="321"/>
      <c r="H97" s="322"/>
      <c r="I97" s="323"/>
      <c r="J97" s="324"/>
      <c r="K97" s="321"/>
      <c r="L97" s="322"/>
      <c r="M97" s="323"/>
      <c r="N97" s="324"/>
      <c r="O97" s="321"/>
      <c r="P97" s="322"/>
      <c r="Q97" s="323"/>
      <c r="R97" s="324"/>
      <c r="S97" s="321"/>
      <c r="T97" s="322"/>
    </row>
    <row r="98" spans="1:20" ht="12.75">
      <c r="A98" s="351" t="s">
        <v>131</v>
      </c>
      <c r="B98" s="352">
        <v>9</v>
      </c>
      <c r="C98" s="603"/>
      <c r="D98" s="604"/>
      <c r="E98" s="323"/>
      <c r="F98" s="324"/>
      <c r="G98" s="321"/>
      <c r="H98" s="322"/>
      <c r="I98" s="323"/>
      <c r="J98" s="324"/>
      <c r="K98" s="321"/>
      <c r="L98" s="322"/>
      <c r="M98" s="323"/>
      <c r="N98" s="324"/>
      <c r="O98" s="321"/>
      <c r="P98" s="322"/>
      <c r="Q98" s="323"/>
      <c r="R98" s="324"/>
      <c r="S98" s="321"/>
      <c r="T98" s="322"/>
    </row>
    <row r="99" spans="1:20" ht="12.75">
      <c r="A99" s="351" t="s">
        <v>131</v>
      </c>
      <c r="B99" s="352">
        <v>10</v>
      </c>
      <c r="C99" s="597"/>
      <c r="D99" s="606"/>
      <c r="E99" s="323"/>
      <c r="F99" s="324"/>
      <c r="G99" s="321"/>
      <c r="H99" s="322"/>
      <c r="I99" s="323"/>
      <c r="J99" s="324"/>
      <c r="K99" s="321"/>
      <c r="L99" s="322"/>
      <c r="M99" s="323"/>
      <c r="N99" s="324"/>
      <c r="O99" s="321"/>
      <c r="P99" s="322"/>
      <c r="Q99" s="323"/>
      <c r="R99" s="324"/>
      <c r="S99" s="321"/>
      <c r="T99" s="322"/>
    </row>
    <row r="100" spans="1:20" ht="12.75">
      <c r="A100" s="351" t="s">
        <v>131</v>
      </c>
      <c r="B100" s="352">
        <v>11</v>
      </c>
      <c r="C100" s="607"/>
      <c r="D100" s="606"/>
      <c r="E100" s="323"/>
      <c r="F100" s="324"/>
      <c r="G100" s="321"/>
      <c r="H100" s="322"/>
      <c r="I100" s="323"/>
      <c r="J100" s="324"/>
      <c r="K100" s="321"/>
      <c r="L100" s="322"/>
      <c r="M100" s="323"/>
      <c r="N100" s="324"/>
      <c r="O100" s="321"/>
      <c r="P100" s="322"/>
      <c r="Q100" s="323"/>
      <c r="R100" s="324"/>
      <c r="S100" s="321"/>
      <c r="T100" s="322"/>
    </row>
    <row r="101" spans="1:20" ht="12.75">
      <c r="A101" s="351" t="s">
        <v>131</v>
      </c>
      <c r="B101" s="352">
        <v>12</v>
      </c>
      <c r="C101" s="597"/>
      <c r="D101" s="606"/>
      <c r="E101" s="329"/>
      <c r="F101" s="321"/>
      <c r="G101" s="321"/>
      <c r="H101" s="322"/>
      <c r="I101" s="323"/>
      <c r="J101" s="324"/>
      <c r="K101" s="321"/>
      <c r="L101" s="322"/>
      <c r="M101" s="323"/>
      <c r="N101" s="324"/>
      <c r="O101" s="321"/>
      <c r="P101" s="322"/>
      <c r="Q101" s="323"/>
      <c r="R101" s="324"/>
      <c r="S101" s="321"/>
      <c r="T101" s="322"/>
    </row>
    <row r="102" spans="1:20" ht="12.75">
      <c r="A102" s="351" t="s">
        <v>131</v>
      </c>
      <c r="B102" s="352">
        <v>13</v>
      </c>
      <c r="C102" s="608"/>
      <c r="D102" s="562"/>
      <c r="E102" s="326"/>
      <c r="F102" s="321"/>
      <c r="G102" s="321"/>
      <c r="H102" s="322"/>
      <c r="I102" s="329"/>
      <c r="J102" s="321"/>
      <c r="K102" s="321"/>
      <c r="L102" s="322"/>
      <c r="M102" s="323"/>
      <c r="N102" s="324"/>
      <c r="O102" s="321"/>
      <c r="P102" s="322"/>
      <c r="Q102" s="323"/>
      <c r="R102" s="324"/>
      <c r="S102" s="321"/>
      <c r="T102" s="322"/>
    </row>
    <row r="103" spans="1:20" ht="12.75">
      <c r="A103" s="351" t="s">
        <v>131</v>
      </c>
      <c r="B103" s="352">
        <v>14</v>
      </c>
      <c r="C103" s="595"/>
      <c r="D103" s="594"/>
      <c r="E103" s="326"/>
      <c r="F103" s="321"/>
      <c r="G103" s="321"/>
      <c r="H103" s="322"/>
      <c r="I103" s="326"/>
      <c r="J103" s="321"/>
      <c r="K103" s="321"/>
      <c r="L103" s="322"/>
      <c r="M103" s="329"/>
      <c r="N103" s="321"/>
      <c r="O103" s="321"/>
      <c r="P103" s="322"/>
      <c r="Q103" s="329"/>
      <c r="R103" s="321"/>
      <c r="S103" s="321"/>
      <c r="T103" s="322"/>
    </row>
    <row r="104" spans="1:20" ht="12.75">
      <c r="A104" s="351" t="s">
        <v>131</v>
      </c>
      <c r="B104" s="352">
        <v>15</v>
      </c>
      <c r="C104" s="360"/>
      <c r="D104" s="361"/>
      <c r="E104" s="326"/>
      <c r="F104" s="321"/>
      <c r="G104" s="321"/>
      <c r="H104" s="322"/>
      <c r="I104" s="326"/>
      <c r="J104" s="321"/>
      <c r="K104" s="321"/>
      <c r="L104" s="322"/>
      <c r="M104" s="326"/>
      <c r="N104" s="321"/>
      <c r="O104" s="321"/>
      <c r="P104" s="322"/>
      <c r="Q104" s="326"/>
      <c r="R104" s="321"/>
      <c r="S104" s="321"/>
      <c r="T104" s="322"/>
    </row>
    <row r="105" spans="1:20" ht="12.75">
      <c r="A105" s="351" t="s">
        <v>131</v>
      </c>
      <c r="B105" s="352">
        <v>16</v>
      </c>
      <c r="C105" s="360"/>
      <c r="D105" s="361"/>
      <c r="E105" s="326"/>
      <c r="F105" s="321"/>
      <c r="G105" s="321"/>
      <c r="H105" s="322"/>
      <c r="I105" s="326"/>
      <c r="J105" s="321"/>
      <c r="K105" s="321"/>
      <c r="L105" s="322"/>
      <c r="M105" s="326"/>
      <c r="N105" s="321"/>
      <c r="O105" s="321"/>
      <c r="P105" s="322"/>
      <c r="Q105" s="326"/>
      <c r="R105" s="321"/>
      <c r="S105" s="321"/>
      <c r="T105" s="322"/>
    </row>
    <row r="106" spans="1:20" ht="12.75">
      <c r="A106" s="351" t="s">
        <v>131</v>
      </c>
      <c r="B106" s="352">
        <v>17</v>
      </c>
      <c r="C106" s="45"/>
      <c r="D106" s="592"/>
      <c r="E106" s="326"/>
      <c r="F106" s="321"/>
      <c r="G106" s="321"/>
      <c r="H106" s="322"/>
      <c r="I106" s="326"/>
      <c r="J106" s="321"/>
      <c r="K106" s="321"/>
      <c r="L106" s="322"/>
      <c r="M106" s="326"/>
      <c r="N106" s="321"/>
      <c r="O106" s="321"/>
      <c r="P106" s="322"/>
      <c r="Q106" s="326"/>
      <c r="R106" s="321"/>
      <c r="S106" s="321"/>
      <c r="T106" s="322"/>
    </row>
    <row r="107" spans="1:20" ht="12.75">
      <c r="A107" s="351" t="s">
        <v>131</v>
      </c>
      <c r="B107" s="352">
        <v>18</v>
      </c>
      <c r="C107" s="353"/>
      <c r="D107" s="354"/>
      <c r="E107" s="326"/>
      <c r="F107" s="321"/>
      <c r="G107" s="321"/>
      <c r="H107" s="322"/>
      <c r="I107" s="326"/>
      <c r="J107" s="321"/>
      <c r="K107" s="321"/>
      <c r="L107" s="322"/>
      <c r="M107" s="326"/>
      <c r="N107" s="321"/>
      <c r="O107" s="321"/>
      <c r="P107" s="322"/>
      <c r="Q107" s="326"/>
      <c r="R107" s="321"/>
      <c r="S107" s="321"/>
      <c r="T107" s="322"/>
    </row>
    <row r="108" spans="1:20" ht="12.75">
      <c r="A108" s="351" t="s">
        <v>131</v>
      </c>
      <c r="B108" s="352">
        <v>19</v>
      </c>
      <c r="C108" s="353"/>
      <c r="D108" s="354"/>
      <c r="E108" s="326"/>
      <c r="F108" s="321"/>
      <c r="G108" s="321"/>
      <c r="H108" s="322"/>
      <c r="I108" s="326"/>
      <c r="J108" s="321"/>
      <c r="K108" s="321"/>
      <c r="L108" s="322"/>
      <c r="M108" s="326"/>
      <c r="N108" s="321"/>
      <c r="O108" s="321"/>
      <c r="P108" s="322"/>
      <c r="Q108" s="326"/>
      <c r="R108" s="321"/>
      <c r="S108" s="321"/>
      <c r="T108" s="322"/>
    </row>
    <row r="109" spans="1:20" ht="12.75">
      <c r="A109" s="351" t="s">
        <v>131</v>
      </c>
      <c r="B109" s="352">
        <v>20</v>
      </c>
      <c r="C109" s="353"/>
      <c r="D109" s="354"/>
      <c r="E109" s="326"/>
      <c r="F109" s="321"/>
      <c r="G109" s="321"/>
      <c r="H109" s="322"/>
      <c r="I109" s="326"/>
      <c r="J109" s="321"/>
      <c r="K109" s="321"/>
      <c r="L109" s="322"/>
      <c r="M109" s="326"/>
      <c r="N109" s="321"/>
      <c r="O109" s="321"/>
      <c r="P109" s="322"/>
      <c r="Q109" s="326"/>
      <c r="R109" s="321"/>
      <c r="S109" s="321"/>
      <c r="T109" s="322"/>
    </row>
    <row r="110" spans="1:20" ht="12.75">
      <c r="A110" s="351" t="s">
        <v>131</v>
      </c>
      <c r="B110" s="352">
        <v>21</v>
      </c>
      <c r="C110" s="353"/>
      <c r="D110" s="354"/>
      <c r="E110" s="326"/>
      <c r="F110" s="321"/>
      <c r="G110" s="321"/>
      <c r="H110" s="322"/>
      <c r="I110" s="326"/>
      <c r="J110" s="321"/>
      <c r="K110" s="321"/>
      <c r="L110" s="322"/>
      <c r="M110" s="326"/>
      <c r="N110" s="321"/>
      <c r="O110" s="321"/>
      <c r="P110" s="322"/>
      <c r="Q110" s="326"/>
      <c r="R110" s="321"/>
      <c r="S110" s="321"/>
      <c r="T110" s="322"/>
    </row>
    <row r="111" spans="1:20" ht="12.75">
      <c r="A111" s="351" t="s">
        <v>131</v>
      </c>
      <c r="B111" s="352">
        <v>22</v>
      </c>
      <c r="C111" s="353"/>
      <c r="D111" s="354"/>
      <c r="E111" s="326"/>
      <c r="F111" s="321"/>
      <c r="G111" s="321"/>
      <c r="H111" s="322"/>
      <c r="I111" s="326"/>
      <c r="J111" s="321"/>
      <c r="K111" s="321"/>
      <c r="L111" s="322"/>
      <c r="M111" s="326"/>
      <c r="N111" s="321"/>
      <c r="O111" s="321"/>
      <c r="P111" s="322"/>
      <c r="Q111" s="326"/>
      <c r="R111" s="321"/>
      <c r="S111" s="321"/>
      <c r="T111" s="322"/>
    </row>
    <row r="112" spans="1:20" ht="12.75">
      <c r="A112" s="351" t="s">
        <v>131</v>
      </c>
      <c r="B112" s="352">
        <v>23</v>
      </c>
      <c r="C112" s="353"/>
      <c r="D112" s="354"/>
      <c r="E112" s="326"/>
      <c r="F112" s="321"/>
      <c r="G112" s="321"/>
      <c r="H112" s="322"/>
      <c r="I112" s="326"/>
      <c r="J112" s="321"/>
      <c r="K112" s="321"/>
      <c r="L112" s="322"/>
      <c r="M112" s="326"/>
      <c r="N112" s="321"/>
      <c r="O112" s="321"/>
      <c r="P112" s="322"/>
      <c r="Q112" s="326"/>
      <c r="R112" s="321"/>
      <c r="S112" s="321"/>
      <c r="T112" s="322"/>
    </row>
    <row r="113" spans="1:20" ht="12.75">
      <c r="A113" s="351" t="s">
        <v>131</v>
      </c>
      <c r="B113" s="352">
        <v>24</v>
      </c>
      <c r="C113" s="353"/>
      <c r="D113" s="354"/>
      <c r="E113" s="326"/>
      <c r="F113" s="321"/>
      <c r="G113" s="321"/>
      <c r="H113" s="322"/>
      <c r="I113" s="326"/>
      <c r="J113" s="321"/>
      <c r="K113" s="321"/>
      <c r="L113" s="322"/>
      <c r="M113" s="326"/>
      <c r="N113" s="321"/>
      <c r="O113" s="321"/>
      <c r="P113" s="322"/>
      <c r="Q113" s="326"/>
      <c r="R113" s="321"/>
      <c r="S113" s="321"/>
      <c r="T113" s="322"/>
    </row>
    <row r="114" spans="1:20" ht="12.75">
      <c r="A114" s="351" t="s">
        <v>131</v>
      </c>
      <c r="B114" s="352">
        <v>25</v>
      </c>
      <c r="C114" s="353"/>
      <c r="D114" s="354"/>
      <c r="E114" s="326"/>
      <c r="F114" s="321"/>
      <c r="G114" s="321"/>
      <c r="H114" s="322"/>
      <c r="I114" s="326"/>
      <c r="J114" s="321"/>
      <c r="K114" s="321"/>
      <c r="L114" s="322"/>
      <c r="M114" s="326"/>
      <c r="N114" s="321"/>
      <c r="O114" s="321"/>
      <c r="P114" s="322"/>
      <c r="Q114" s="326"/>
      <c r="R114" s="321"/>
      <c r="S114" s="321"/>
      <c r="T114" s="322"/>
    </row>
    <row r="115" spans="1:20" ht="12.75">
      <c r="A115" s="356" t="s">
        <v>142</v>
      </c>
      <c r="B115" s="357">
        <v>0</v>
      </c>
      <c r="C115" s="343" t="s">
        <v>145</v>
      </c>
      <c r="D115" s="344">
        <v>2</v>
      </c>
      <c r="E115" s="311" t="s">
        <v>145</v>
      </c>
      <c r="F115" s="312">
        <v>2</v>
      </c>
      <c r="G115" s="334">
        <v>2</v>
      </c>
      <c r="H115" s="335">
        <v>2</v>
      </c>
      <c r="I115" s="311" t="s">
        <v>145</v>
      </c>
      <c r="J115" s="312">
        <v>2</v>
      </c>
      <c r="K115" s="334">
        <v>2</v>
      </c>
      <c r="L115" s="335">
        <v>2</v>
      </c>
      <c r="M115" s="311" t="s">
        <v>145</v>
      </c>
      <c r="N115" s="312">
        <v>2</v>
      </c>
      <c r="O115" s="334">
        <v>2</v>
      </c>
      <c r="P115" s="335">
        <v>2</v>
      </c>
      <c r="Q115" s="311" t="s">
        <v>145</v>
      </c>
      <c r="R115" s="312">
        <v>2</v>
      </c>
      <c r="S115" s="334">
        <v>2</v>
      </c>
      <c r="T115" s="335">
        <v>2</v>
      </c>
    </row>
    <row r="116" spans="1:20" s="350" customFormat="1" ht="12.75">
      <c r="A116" s="358" t="s">
        <v>138</v>
      </c>
      <c r="B116" s="359">
        <v>1</v>
      </c>
      <c r="C116" s="360" t="s">
        <v>12</v>
      </c>
      <c r="D116" s="361">
        <v>2</v>
      </c>
      <c r="E116" s="336" t="s">
        <v>12</v>
      </c>
      <c r="F116" s="313">
        <v>2</v>
      </c>
      <c r="G116" s="317"/>
      <c r="H116" s="318"/>
      <c r="I116" s="336" t="s">
        <v>12</v>
      </c>
      <c r="J116" s="317">
        <v>2</v>
      </c>
      <c r="K116" s="317"/>
      <c r="L116" s="318"/>
      <c r="M116" s="336" t="s">
        <v>12</v>
      </c>
      <c r="N116" s="317">
        <v>2</v>
      </c>
      <c r="O116" s="317"/>
      <c r="P116" s="318"/>
      <c r="Q116" s="336" t="s">
        <v>12</v>
      </c>
      <c r="R116" s="317">
        <v>2</v>
      </c>
      <c r="S116" s="317"/>
      <c r="T116" s="318"/>
    </row>
    <row r="117" spans="1:20" ht="12.75">
      <c r="A117" s="356" t="s">
        <v>143</v>
      </c>
      <c r="B117" s="357">
        <v>0</v>
      </c>
      <c r="C117" s="343" t="s">
        <v>319</v>
      </c>
      <c r="D117" s="344">
        <f>SUM(D118:D122)</f>
        <v>12</v>
      </c>
      <c r="E117" s="311" t="s">
        <v>319</v>
      </c>
      <c r="F117" s="312">
        <f>SUM(F118:F122)</f>
        <v>0</v>
      </c>
      <c r="G117" s="317"/>
      <c r="H117" s="318"/>
      <c r="I117" s="311" t="s">
        <v>319</v>
      </c>
      <c r="J117" s="312">
        <f>SUM(J118:J122)</f>
        <v>0</v>
      </c>
      <c r="K117" s="317"/>
      <c r="L117" s="318"/>
      <c r="M117" s="311" t="s">
        <v>319</v>
      </c>
      <c r="N117" s="312">
        <f>SUM(N118:N122)</f>
        <v>0</v>
      </c>
      <c r="O117" s="317"/>
      <c r="P117" s="318"/>
      <c r="Q117" s="311" t="s">
        <v>319</v>
      </c>
      <c r="R117" s="312">
        <f>SUM(R118:R122)</f>
        <v>0</v>
      </c>
      <c r="S117" s="317"/>
      <c r="T117" s="318"/>
    </row>
    <row r="118" spans="1:20" ht="12.75">
      <c r="A118" s="351" t="s">
        <v>132</v>
      </c>
      <c r="B118" s="352">
        <v>1</v>
      </c>
      <c r="C118" s="353" t="s">
        <v>58</v>
      </c>
      <c r="D118" s="354">
        <v>3</v>
      </c>
      <c r="E118" s="326" t="s">
        <v>58</v>
      </c>
      <c r="F118" s="321"/>
      <c r="G118" s="321"/>
      <c r="H118" s="322"/>
      <c r="I118" s="326" t="s">
        <v>58</v>
      </c>
      <c r="J118" s="321"/>
      <c r="K118" s="321"/>
      <c r="L118" s="322"/>
      <c r="M118" s="326" t="s">
        <v>58</v>
      </c>
      <c r="N118" s="321"/>
      <c r="O118" s="321"/>
      <c r="P118" s="322"/>
      <c r="Q118" s="326" t="s">
        <v>58</v>
      </c>
      <c r="R118" s="321"/>
      <c r="S118" s="321"/>
      <c r="T118" s="322"/>
    </row>
    <row r="119" spans="1:20" ht="12.75">
      <c r="A119" s="351" t="s">
        <v>132</v>
      </c>
      <c r="B119" s="352">
        <v>2</v>
      </c>
      <c r="C119" s="353" t="s">
        <v>118</v>
      </c>
      <c r="D119" s="354">
        <v>9</v>
      </c>
      <c r="E119" s="326" t="s">
        <v>118</v>
      </c>
      <c r="F119" s="321"/>
      <c r="G119" s="321"/>
      <c r="H119" s="322"/>
      <c r="I119" s="326" t="s">
        <v>118</v>
      </c>
      <c r="J119" s="321"/>
      <c r="K119" s="321"/>
      <c r="L119" s="322"/>
      <c r="M119" s="326" t="s">
        <v>118</v>
      </c>
      <c r="N119" s="321"/>
      <c r="O119" s="321"/>
      <c r="P119" s="322"/>
      <c r="Q119" s="326" t="s">
        <v>118</v>
      </c>
      <c r="R119" s="321"/>
      <c r="S119" s="321"/>
      <c r="T119" s="322"/>
    </row>
    <row r="120" spans="1:20" ht="12.75">
      <c r="A120" s="351" t="s">
        <v>132</v>
      </c>
      <c r="B120" s="352">
        <v>3</v>
      </c>
      <c r="C120" s="355"/>
      <c r="D120" s="354"/>
      <c r="E120" s="326"/>
      <c r="F120" s="321"/>
      <c r="G120" s="321"/>
      <c r="H120" s="322"/>
      <c r="I120" s="326"/>
      <c r="J120" s="321"/>
      <c r="K120" s="321"/>
      <c r="L120" s="322"/>
      <c r="M120" s="326" t="s">
        <v>363</v>
      </c>
      <c r="N120" s="321"/>
      <c r="O120" s="321"/>
      <c r="P120" s="322"/>
      <c r="Q120" s="326" t="s">
        <v>363</v>
      </c>
      <c r="R120" s="321"/>
      <c r="S120" s="321"/>
      <c r="T120" s="322"/>
    </row>
    <row r="121" spans="1:20" ht="12.75">
      <c r="A121" s="351" t="s">
        <v>132</v>
      </c>
      <c r="B121" s="352">
        <v>4</v>
      </c>
      <c r="C121" s="353"/>
      <c r="D121" s="354"/>
      <c r="E121" s="326"/>
      <c r="F121" s="321"/>
      <c r="G121" s="321"/>
      <c r="H121" s="322"/>
      <c r="I121" s="326"/>
      <c r="J121" s="321"/>
      <c r="K121" s="321"/>
      <c r="L121" s="322"/>
      <c r="M121" s="326"/>
      <c r="N121" s="321"/>
      <c r="O121" s="321"/>
      <c r="P121" s="322"/>
      <c r="Q121" s="326"/>
      <c r="R121" s="321"/>
      <c r="S121" s="321"/>
      <c r="T121" s="322"/>
    </row>
    <row r="122" spans="1:20" ht="12.75">
      <c r="A122" s="351" t="s">
        <v>132</v>
      </c>
      <c r="B122" s="352">
        <v>5</v>
      </c>
      <c r="C122" s="353"/>
      <c r="D122" s="354"/>
      <c r="E122" s="326"/>
      <c r="F122" s="321"/>
      <c r="G122" s="321"/>
      <c r="H122" s="322"/>
      <c r="I122" s="326"/>
      <c r="J122" s="321"/>
      <c r="K122" s="321"/>
      <c r="L122" s="322"/>
      <c r="M122" s="326"/>
      <c r="N122" s="321"/>
      <c r="O122" s="321"/>
      <c r="P122" s="322"/>
      <c r="Q122" s="326"/>
      <c r="R122" s="321"/>
      <c r="S122" s="321"/>
      <c r="T122" s="322"/>
    </row>
    <row r="123" spans="1:20" ht="12.75">
      <c r="A123" s="362" t="s">
        <v>144</v>
      </c>
      <c r="B123" s="363">
        <v>0</v>
      </c>
      <c r="C123" s="343" t="s">
        <v>144</v>
      </c>
      <c r="D123" s="344">
        <f>D124</f>
        <v>12</v>
      </c>
      <c r="E123" s="311" t="s">
        <v>144</v>
      </c>
      <c r="F123" s="312">
        <f>F124</f>
        <v>0</v>
      </c>
      <c r="G123" s="317"/>
      <c r="H123" s="318"/>
      <c r="I123" s="311" t="s">
        <v>144</v>
      </c>
      <c r="J123" s="312">
        <f>J124</f>
        <v>0</v>
      </c>
      <c r="K123" s="317"/>
      <c r="L123" s="318"/>
      <c r="M123" s="311" t="s">
        <v>144</v>
      </c>
      <c r="N123" s="312">
        <f>N124</f>
        <v>0</v>
      </c>
      <c r="O123" s="317"/>
      <c r="P123" s="318"/>
      <c r="Q123" s="311" t="s">
        <v>144</v>
      </c>
      <c r="R123" s="312">
        <f>R124</f>
        <v>0</v>
      </c>
      <c r="S123" s="317"/>
      <c r="T123" s="318"/>
    </row>
    <row r="124" spans="1:20" ht="12.75">
      <c r="A124" s="351" t="s">
        <v>133</v>
      </c>
      <c r="B124" s="352">
        <v>1</v>
      </c>
      <c r="C124" s="326" t="s">
        <v>124</v>
      </c>
      <c r="D124" s="354">
        <v>12</v>
      </c>
      <c r="E124" s="326" t="s">
        <v>124</v>
      </c>
      <c r="F124" s="321"/>
      <c r="G124" s="321"/>
      <c r="H124" s="322"/>
      <c r="I124" s="326" t="s">
        <v>124</v>
      </c>
      <c r="J124" s="321"/>
      <c r="K124" s="321"/>
      <c r="L124" s="322"/>
      <c r="M124" s="326" t="s">
        <v>124</v>
      </c>
      <c r="N124" s="321"/>
      <c r="O124" s="321"/>
      <c r="P124" s="322"/>
      <c r="Q124" s="326" t="s">
        <v>124</v>
      </c>
      <c r="R124" s="321"/>
      <c r="S124" s="321"/>
      <c r="T124" s="322"/>
    </row>
    <row r="125" spans="1:20" ht="12.75">
      <c r="A125" s="351" t="s">
        <v>133</v>
      </c>
      <c r="B125" s="352">
        <v>2</v>
      </c>
      <c r="C125" s="353"/>
      <c r="D125" s="354"/>
      <c r="E125" s="326"/>
      <c r="F125" s="321"/>
      <c r="G125" s="321"/>
      <c r="H125" s="322"/>
      <c r="I125" s="326"/>
      <c r="J125" s="321"/>
      <c r="K125" s="321"/>
      <c r="L125" s="322"/>
      <c r="M125" s="326"/>
      <c r="N125" s="321"/>
      <c r="O125" s="321"/>
      <c r="P125" s="322"/>
      <c r="Q125" s="326"/>
      <c r="R125" s="321"/>
      <c r="S125" s="321"/>
      <c r="T125" s="322"/>
    </row>
    <row r="126" spans="1:20" ht="13.5" thickBot="1">
      <c r="A126" s="364" t="s">
        <v>133</v>
      </c>
      <c r="B126" s="365">
        <v>3</v>
      </c>
      <c r="C126" s="366"/>
      <c r="D126" s="367"/>
      <c r="E126" s="337"/>
      <c r="F126" s="338"/>
      <c r="G126" s="338"/>
      <c r="H126" s="339"/>
      <c r="I126" s="337"/>
      <c r="J126" s="338"/>
      <c r="K126" s="338"/>
      <c r="L126" s="339"/>
      <c r="M126" s="337"/>
      <c r="N126" s="338"/>
      <c r="O126" s="338"/>
      <c r="P126" s="339"/>
      <c r="Q126" s="337"/>
      <c r="R126" s="338"/>
      <c r="S126" s="338"/>
      <c r="T126" s="339"/>
    </row>
  </sheetData>
  <sheetProtection formatCells="0" formatColumns="0" formatRows="0" insertColumns="0" autoFilter="0"/>
  <mergeCells count="7">
    <mergeCell ref="A2:A4"/>
    <mergeCell ref="B2:B4"/>
    <mergeCell ref="Q1:T1"/>
    <mergeCell ref="C1:D1"/>
    <mergeCell ref="M1:P1"/>
    <mergeCell ref="I1:L1"/>
    <mergeCell ref="E1:H1"/>
  </mergeCells>
  <conditionalFormatting sqref="D89 D115 D117 D123 D6:D7 D18 D29:D30 D46 D62:D63 R89:T89 N46 N18 N6:N7 N29:N30 N62:N63 N115 N117 N123 J6:J7 J29:J30 J62:J63 J115 J117 J123 F123 F18 F6:F7 F29:F30 F62 F115 F117 R123 R18 R6:R7 R29:R30 R62:R63 R115 R117 N89:P89 J89:L89 G89:H89 F46:H46 J46:L46 R46:T46">
    <cfRule type="cellIs" priority="1" dxfId="3" operator="lessThan" stopIfTrue="1">
      <formula>#REF!</formula>
    </cfRule>
    <cfRule type="cellIs" priority="2" dxfId="4" operator="equal" stopIfTrue="1">
      <formula>#REF!</formula>
    </cfRule>
    <cfRule type="cellIs" priority="3" dxfId="1" operator="greater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DI198"/>
  <sheetViews>
    <sheetView showGridLines="0" showZeros="0" zoomScalePageLayoutView="0" workbookViewId="0" topLeftCell="A1">
      <pane xSplit="13" ySplit="18" topLeftCell="N97" activePane="bottomRight" state="frozen"/>
      <selection pane="topLeft" activeCell="A1" sqref="A1"/>
      <selection pane="topRight" activeCell="O1" sqref="O1"/>
      <selection pane="bottomLeft" activeCell="A19" sqref="A19"/>
      <selection pane="bottomRight" activeCell="AV10" sqref="AV10"/>
    </sheetView>
  </sheetViews>
  <sheetFormatPr defaultColWidth="9.00390625" defaultRowHeight="12.75" outlineLevelCol="1"/>
  <cols>
    <col min="1" max="1" width="3.75390625" style="0" customWidth="1"/>
    <col min="2" max="2" width="2.75390625" style="0" customWidth="1"/>
    <col min="3" max="3" width="19.875" style="0" customWidth="1"/>
    <col min="5" max="5" width="3.25390625" style="0" customWidth="1" outlineLevel="1"/>
    <col min="6" max="6" width="3.625" style="0" customWidth="1" outlineLevel="1"/>
    <col min="7" max="13" width="2.75390625" style="0" customWidth="1" outlineLevel="1"/>
    <col min="14" max="14" width="2.25390625" style="0" customWidth="1"/>
    <col min="15" max="43" width="2.25390625" style="0" customWidth="1" outlineLevel="1"/>
    <col min="44" max="44" width="2.25390625" style="0" customWidth="1"/>
    <col min="45" max="78" width="2.25390625" style="0" customWidth="1" outlineLevel="1"/>
    <col min="79" max="79" width="2.25390625" style="0" customWidth="1"/>
    <col min="80" max="113" width="2.25390625" style="0" customWidth="1" outlineLevel="1"/>
  </cols>
  <sheetData>
    <row r="2" spans="1:67" ht="12.75" customHeight="1">
      <c r="A2" s="976" t="s">
        <v>396</v>
      </c>
      <c r="B2" s="977"/>
      <c r="C2" s="977"/>
      <c r="D2" s="977"/>
      <c r="BO2" s="481"/>
    </row>
    <row r="3" spans="1:95" ht="12.75" customHeight="1">
      <c r="A3" s="977"/>
      <c r="B3" s="977"/>
      <c r="C3" s="977"/>
      <c r="D3" s="977"/>
      <c r="BF3" s="994"/>
      <c r="BG3" s="994"/>
      <c r="BH3" s="994"/>
      <c r="BI3" s="994"/>
      <c r="BJ3" s="994"/>
      <c r="BK3" s="994"/>
      <c r="BL3" s="994"/>
      <c r="BM3" s="994"/>
      <c r="BN3" s="994"/>
      <c r="BO3" s="994"/>
      <c r="BP3" s="994"/>
      <c r="BQ3" s="994"/>
      <c r="BR3" s="994"/>
      <c r="BS3" s="994"/>
      <c r="BT3" s="994"/>
      <c r="BU3" s="994"/>
      <c r="BV3" s="994"/>
      <c r="BW3" s="994"/>
      <c r="BX3" s="994"/>
      <c r="BY3" s="994"/>
      <c r="BZ3" s="994"/>
      <c r="CA3" s="994"/>
      <c r="CB3" s="994"/>
      <c r="CC3" s="994"/>
      <c r="CD3" s="994"/>
      <c r="CE3" s="994"/>
      <c r="CF3" s="994"/>
      <c r="CG3" s="994"/>
      <c r="CH3" s="994"/>
      <c r="CI3" s="994"/>
      <c r="CJ3" s="994"/>
      <c r="CK3" s="994"/>
      <c r="CL3" s="994"/>
      <c r="CM3" s="994"/>
      <c r="CN3" s="994"/>
      <c r="CO3" s="994"/>
      <c r="CP3" s="994"/>
      <c r="CQ3" s="994"/>
    </row>
    <row r="4" spans="1:95" ht="12.75" customHeight="1">
      <c r="A4" s="480"/>
      <c r="B4" s="480"/>
      <c r="C4" s="480"/>
      <c r="D4" s="480"/>
      <c r="H4" s="225"/>
      <c r="I4" s="229" t="s">
        <v>43</v>
      </c>
      <c r="J4" s="229"/>
      <c r="K4" s="229"/>
      <c r="L4" s="229"/>
      <c r="M4" s="233"/>
      <c r="N4" s="233"/>
      <c r="O4" s="233"/>
      <c r="P4" s="233"/>
      <c r="Q4" s="227"/>
      <c r="R4" s="882" t="s">
        <v>61</v>
      </c>
      <c r="S4" s="882"/>
      <c r="T4" s="882"/>
      <c r="U4" s="882"/>
      <c r="V4" s="882"/>
      <c r="W4" s="882"/>
      <c r="X4" s="882"/>
      <c r="Y4" s="882"/>
      <c r="Z4" s="882"/>
      <c r="AA4" s="882"/>
      <c r="AB4" s="882"/>
      <c r="AC4" s="882"/>
      <c r="AD4" s="882"/>
      <c r="AE4" s="882"/>
      <c r="AF4" s="882"/>
      <c r="AG4" s="882"/>
      <c r="AH4" s="882"/>
      <c r="AI4" s="882"/>
      <c r="AJ4" s="882"/>
      <c r="AK4" s="230"/>
      <c r="AL4" s="232"/>
      <c r="AM4" s="232"/>
      <c r="AN4" s="234" t="s">
        <v>46</v>
      </c>
      <c r="AO4" s="235"/>
      <c r="AP4" s="235"/>
      <c r="AQ4" s="235"/>
      <c r="AR4" s="235"/>
      <c r="AS4" s="235"/>
      <c r="AT4" s="235"/>
      <c r="AU4" s="232"/>
      <c r="AV4" s="236" t="s">
        <v>100</v>
      </c>
      <c r="AW4" s="236"/>
      <c r="AX4" s="236"/>
      <c r="AY4" s="236"/>
      <c r="AZ4" s="236"/>
      <c r="BA4" s="236"/>
      <c r="BB4" s="236"/>
      <c r="BC4" s="236"/>
      <c r="BD4" s="237"/>
      <c r="BE4" s="232"/>
      <c r="BF4" s="994"/>
      <c r="BG4" s="994"/>
      <c r="BH4" s="994"/>
      <c r="BI4" s="994"/>
      <c r="BJ4" s="994"/>
      <c r="BK4" s="994"/>
      <c r="BL4" s="994"/>
      <c r="BM4" s="994"/>
      <c r="BN4" s="994"/>
      <c r="BO4" s="994"/>
      <c r="BP4" s="994"/>
      <c r="BQ4" s="994"/>
      <c r="BR4" s="994"/>
      <c r="BS4" s="994"/>
      <c r="BT4" s="994"/>
      <c r="BU4" s="994"/>
      <c r="BV4" s="994"/>
      <c r="BW4" s="994"/>
      <c r="BX4" s="994"/>
      <c r="BY4" s="994"/>
      <c r="BZ4" s="994"/>
      <c r="CA4" s="994"/>
      <c r="CB4" s="994"/>
      <c r="CC4" s="994"/>
      <c r="CD4" s="994"/>
      <c r="CE4" s="994"/>
      <c r="CF4" s="994"/>
      <c r="CG4" s="994"/>
      <c r="CH4" s="994"/>
      <c r="CI4" s="994"/>
      <c r="CJ4" s="994"/>
      <c r="CK4" s="994"/>
      <c r="CL4" s="994"/>
      <c r="CM4" s="994"/>
      <c r="CN4" s="994"/>
      <c r="CO4" s="994"/>
      <c r="CP4" s="994"/>
      <c r="CQ4" s="994"/>
    </row>
    <row r="5" spans="1:95" ht="12.75">
      <c r="A5" s="480"/>
      <c r="B5" s="480"/>
      <c r="C5" s="480"/>
      <c r="D5" s="480"/>
      <c r="H5" s="225"/>
      <c r="I5" s="238" t="s">
        <v>44</v>
      </c>
      <c r="J5" s="229"/>
      <c r="K5" s="229"/>
      <c r="L5" s="229"/>
      <c r="M5" s="233"/>
      <c r="N5" s="233"/>
      <c r="O5" s="233"/>
      <c r="P5" s="233"/>
      <c r="Q5" s="232"/>
      <c r="R5" s="882">
        <f>'График УП'!$L$8</f>
        <v>0</v>
      </c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882"/>
      <c r="AK5" s="230"/>
      <c r="AL5" s="232"/>
      <c r="AM5" s="232"/>
      <c r="AN5" s="228" t="s">
        <v>47</v>
      </c>
      <c r="AO5" s="235"/>
      <c r="AP5" s="235"/>
      <c r="AQ5" s="235"/>
      <c r="AR5" s="235"/>
      <c r="AS5" s="235"/>
      <c r="AT5" s="235"/>
      <c r="AU5" s="232"/>
      <c r="AV5" s="236" t="s">
        <v>397</v>
      </c>
      <c r="AW5" s="236"/>
      <c r="AX5" s="236"/>
      <c r="AY5" s="236"/>
      <c r="AZ5" s="236"/>
      <c r="BA5" s="236"/>
      <c r="BB5" s="236"/>
      <c r="BC5" s="236"/>
      <c r="BD5" s="237"/>
      <c r="BE5" s="232"/>
      <c r="BF5" s="994"/>
      <c r="BG5" s="994"/>
      <c r="BH5" s="994"/>
      <c r="BI5" s="994"/>
      <c r="BJ5" s="994"/>
      <c r="BK5" s="994"/>
      <c r="BL5" s="994"/>
      <c r="BM5" s="994"/>
      <c r="BN5" s="994"/>
      <c r="BO5" s="994"/>
      <c r="BP5" s="994"/>
      <c r="BQ5" s="994"/>
      <c r="BR5" s="994"/>
      <c r="BS5" s="994"/>
      <c r="BT5" s="994"/>
      <c r="BU5" s="994"/>
      <c r="BV5" s="994"/>
      <c r="BW5" s="994"/>
      <c r="BX5" s="994"/>
      <c r="BY5" s="994"/>
      <c r="BZ5" s="994"/>
      <c r="CA5" s="994"/>
      <c r="CB5" s="994"/>
      <c r="CC5" s="994"/>
      <c r="CD5" s="994"/>
      <c r="CE5" s="994"/>
      <c r="CF5" s="994"/>
      <c r="CG5" s="994"/>
      <c r="CH5" s="994"/>
      <c r="CI5" s="994"/>
      <c r="CJ5" s="994"/>
      <c r="CK5" s="994"/>
      <c r="CL5" s="994"/>
      <c r="CM5" s="994"/>
      <c r="CN5" s="994"/>
      <c r="CO5" s="994"/>
      <c r="CP5" s="994"/>
      <c r="CQ5" s="994"/>
    </row>
    <row r="6" spans="1:95" ht="12.75">
      <c r="A6" s="480"/>
      <c r="B6" s="480"/>
      <c r="C6" s="480"/>
      <c r="D6" s="480"/>
      <c r="H6" s="225"/>
      <c r="I6" s="229" t="s">
        <v>45</v>
      </c>
      <c r="J6" s="229"/>
      <c r="K6" s="229"/>
      <c r="L6" s="229"/>
      <c r="M6" s="233"/>
      <c r="N6" s="233"/>
      <c r="O6" s="233"/>
      <c r="P6" s="233"/>
      <c r="Q6" s="232"/>
      <c r="R6" s="975"/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230"/>
      <c r="AL6" s="232"/>
      <c r="AM6" s="232"/>
      <c r="AN6" s="229" t="s">
        <v>60</v>
      </c>
      <c r="AO6" s="235"/>
      <c r="AP6" s="235"/>
      <c r="AQ6" s="235"/>
      <c r="AR6" s="235"/>
      <c r="AS6" s="235"/>
      <c r="AT6" s="235"/>
      <c r="AU6" s="235"/>
      <c r="AV6" s="239" t="s">
        <v>59</v>
      </c>
      <c r="AW6" s="240"/>
      <c r="AX6" s="240"/>
      <c r="AY6" s="240"/>
      <c r="AZ6" s="240"/>
      <c r="BA6" s="240"/>
      <c r="BB6" s="240"/>
      <c r="BC6" s="240"/>
      <c r="BD6" s="241"/>
      <c r="BE6" s="232"/>
      <c r="BF6" s="994"/>
      <c r="BG6" s="994"/>
      <c r="BH6" s="994"/>
      <c r="BI6" s="994"/>
      <c r="BJ6" s="994"/>
      <c r="BK6" s="994"/>
      <c r="BL6" s="994"/>
      <c r="BM6" s="994"/>
      <c r="BN6" s="994"/>
      <c r="BO6" s="994"/>
      <c r="BP6" s="994"/>
      <c r="BQ6" s="994"/>
      <c r="BR6" s="994"/>
      <c r="BS6" s="994"/>
      <c r="BT6" s="994"/>
      <c r="BU6" s="994"/>
      <c r="BV6" s="994"/>
      <c r="BW6" s="994"/>
      <c r="BX6" s="994"/>
      <c r="BY6" s="994"/>
      <c r="BZ6" s="994"/>
      <c r="CA6" s="994"/>
      <c r="CB6" s="994"/>
      <c r="CC6" s="994"/>
      <c r="CD6" s="994"/>
      <c r="CE6" s="994"/>
      <c r="CF6" s="994"/>
      <c r="CG6" s="994"/>
      <c r="CH6" s="994"/>
      <c r="CI6" s="994"/>
      <c r="CJ6" s="994"/>
      <c r="CK6" s="994"/>
      <c r="CL6" s="994"/>
      <c r="CM6" s="994"/>
      <c r="CN6" s="994"/>
      <c r="CO6" s="994"/>
      <c r="CP6" s="994"/>
      <c r="CQ6" s="994"/>
    </row>
    <row r="7" spans="1:95" ht="12.75" customHeight="1">
      <c r="A7" s="480"/>
      <c r="B7" s="480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BF7" s="994"/>
      <c r="BG7" s="994"/>
      <c r="BH7" s="994"/>
      <c r="BI7" s="994"/>
      <c r="BJ7" s="994"/>
      <c r="BK7" s="994"/>
      <c r="BL7" s="994"/>
      <c r="BM7" s="994"/>
      <c r="BN7" s="994"/>
      <c r="BO7" s="994"/>
      <c r="BP7" s="994"/>
      <c r="BQ7" s="994"/>
      <c r="BR7" s="994"/>
      <c r="BS7" s="994"/>
      <c r="BT7" s="994"/>
      <c r="BU7" s="994"/>
      <c r="BV7" s="994"/>
      <c r="BW7" s="994"/>
      <c r="BX7" s="994"/>
      <c r="BY7" s="994"/>
      <c r="BZ7" s="994"/>
      <c r="CA7" s="994"/>
      <c r="CB7" s="994"/>
      <c r="CC7" s="994"/>
      <c r="CD7" s="994"/>
      <c r="CE7" s="994"/>
      <c r="CF7" s="994"/>
      <c r="CG7" s="994"/>
      <c r="CH7" s="994"/>
      <c r="CI7" s="994"/>
      <c r="CJ7" s="994"/>
      <c r="CK7" s="994"/>
      <c r="CL7" s="994"/>
      <c r="CM7" s="994"/>
      <c r="CN7" s="994"/>
      <c r="CO7" s="994"/>
      <c r="CP7" s="994"/>
      <c r="CQ7" s="994"/>
    </row>
    <row r="8" spans="1:95" ht="12.75" customHeight="1">
      <c r="A8" s="480"/>
      <c r="B8" s="480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BF8" s="994"/>
      <c r="BG8" s="994"/>
      <c r="BH8" s="994"/>
      <c r="BI8" s="994"/>
      <c r="BJ8" s="994"/>
      <c r="BK8" s="994"/>
      <c r="BL8" s="994"/>
      <c r="BM8" s="994"/>
      <c r="BN8" s="994"/>
      <c r="BO8" s="994"/>
      <c r="BP8" s="994"/>
      <c r="BQ8" s="994"/>
      <c r="BR8" s="994"/>
      <c r="BS8" s="994"/>
      <c r="BT8" s="994"/>
      <c r="BU8" s="994"/>
      <c r="BV8" s="994"/>
      <c r="BW8" s="994"/>
      <c r="BX8" s="994"/>
      <c r="BY8" s="994"/>
      <c r="BZ8" s="994"/>
      <c r="CA8" s="994"/>
      <c r="CB8" s="994"/>
      <c r="CC8" s="994"/>
      <c r="CD8" s="994"/>
      <c r="CE8" s="994"/>
      <c r="CF8" s="994"/>
      <c r="CG8" s="994"/>
      <c r="CH8" s="994"/>
      <c r="CI8" s="994"/>
      <c r="CJ8" s="994"/>
      <c r="CK8" s="994"/>
      <c r="CL8" s="994"/>
      <c r="CM8" s="994"/>
      <c r="CN8" s="994"/>
      <c r="CO8" s="994"/>
      <c r="CP8" s="994"/>
      <c r="CQ8" s="994"/>
    </row>
    <row r="9" spans="1:95" ht="12.75">
      <c r="A9" s="480"/>
      <c r="B9" s="480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BF9" s="994"/>
      <c r="BG9" s="994"/>
      <c r="BH9" s="994"/>
      <c r="BI9" s="994"/>
      <c r="BJ9" s="994"/>
      <c r="BK9" s="994"/>
      <c r="BL9" s="994"/>
      <c r="BM9" s="994"/>
      <c r="BN9" s="994"/>
      <c r="BO9" s="994"/>
      <c r="BP9" s="994"/>
      <c r="BQ9" s="994"/>
      <c r="BR9" s="994"/>
      <c r="BS9" s="994"/>
      <c r="BT9" s="994"/>
      <c r="BU9" s="994"/>
      <c r="BV9" s="994"/>
      <c r="BW9" s="994"/>
      <c r="BX9" s="994"/>
      <c r="BY9" s="994"/>
      <c r="BZ9" s="994"/>
      <c r="CA9" s="994"/>
      <c r="CB9" s="994"/>
      <c r="CC9" s="994"/>
      <c r="CD9" s="994"/>
      <c r="CE9" s="994"/>
      <c r="CF9" s="994"/>
      <c r="CG9" s="994"/>
      <c r="CH9" s="994"/>
      <c r="CI9" s="994"/>
      <c r="CJ9" s="994"/>
      <c r="CK9" s="994"/>
      <c r="CL9" s="994"/>
      <c r="CM9" s="994"/>
      <c r="CN9" s="994"/>
      <c r="CO9" s="994"/>
      <c r="CP9" s="994"/>
      <c r="CQ9" s="994"/>
    </row>
    <row r="10" spans="1:95" ht="12.75">
      <c r="A10" s="482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BF10" s="994"/>
      <c r="BG10" s="994"/>
      <c r="BH10" s="994"/>
      <c r="BI10" s="994"/>
      <c r="BJ10" s="994"/>
      <c r="BK10" s="994"/>
      <c r="BL10" s="994"/>
      <c r="BM10" s="994"/>
      <c r="BN10" s="994"/>
      <c r="BO10" s="994"/>
      <c r="BP10" s="994"/>
      <c r="BQ10" s="994"/>
      <c r="BR10" s="994"/>
      <c r="BS10" s="994"/>
      <c r="BT10" s="994"/>
      <c r="BU10" s="994"/>
      <c r="BV10" s="994"/>
      <c r="BW10" s="994"/>
      <c r="BX10" s="994"/>
      <c r="BY10" s="994"/>
      <c r="BZ10" s="994"/>
      <c r="CA10" s="994"/>
      <c r="CB10" s="994"/>
      <c r="CC10" s="994"/>
      <c r="CD10" s="994"/>
      <c r="CE10" s="994"/>
      <c r="CF10" s="994"/>
      <c r="CG10" s="994"/>
      <c r="CH10" s="994"/>
      <c r="CI10" s="994"/>
      <c r="CJ10" s="994"/>
      <c r="CK10" s="994"/>
      <c r="CL10" s="994"/>
      <c r="CM10" s="994"/>
      <c r="CN10" s="994"/>
      <c r="CO10" s="994"/>
      <c r="CP10" s="994"/>
      <c r="CQ10" s="994"/>
    </row>
    <row r="11" spans="1:95" ht="12.75">
      <c r="A11" s="482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483" t="s">
        <v>502</v>
      </c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BF11" s="994"/>
      <c r="BG11" s="994"/>
      <c r="BH11" s="994"/>
      <c r="BI11" s="994"/>
      <c r="BJ11" s="994"/>
      <c r="BK11" s="994"/>
      <c r="BL11" s="994"/>
      <c r="BM11" s="994"/>
      <c r="BN11" s="994"/>
      <c r="BO11" s="994"/>
      <c r="BP11" s="994"/>
      <c r="BQ11" s="994"/>
      <c r="BR11" s="994"/>
      <c r="BS11" s="994"/>
      <c r="BT11" s="994"/>
      <c r="BU11" s="994"/>
      <c r="BV11" s="994"/>
      <c r="BW11" s="994"/>
      <c r="BX11" s="994"/>
      <c r="BY11" s="994"/>
      <c r="BZ11" s="994"/>
      <c r="CA11" s="994"/>
      <c r="CB11" s="994"/>
      <c r="CC11" s="994"/>
      <c r="CD11" s="994"/>
      <c r="CE11" s="994"/>
      <c r="CF11" s="994"/>
      <c r="CG11" s="994"/>
      <c r="CH11" s="994"/>
      <c r="CI11" s="994"/>
      <c r="CJ11" s="994"/>
      <c r="CK11" s="994"/>
      <c r="CL11" s="994"/>
      <c r="CM11" s="994"/>
      <c r="CN11" s="994"/>
      <c r="CO11" s="994"/>
      <c r="CP11" s="994"/>
      <c r="CQ11" s="994"/>
    </row>
    <row r="12" spans="3:16" ht="13.5" thickBot="1"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</row>
    <row r="13" spans="1:113" ht="12.75" customHeight="1">
      <c r="A13" s="915" t="str">
        <f>'план УП'!A17</f>
        <v>Код</v>
      </c>
      <c r="B13" s="918" t="str">
        <f>'план УП'!B17</f>
        <v>дисциплин</v>
      </c>
      <c r="C13" s="485">
        <f>'план УП'!C17</f>
        <v>0</v>
      </c>
      <c r="D13" s="174">
        <f>'план УП'!D17</f>
        <v>0</v>
      </c>
      <c r="E13" s="978" t="str">
        <f>'план УП'!E17</f>
        <v>Зачетных Единиц</v>
      </c>
      <c r="F13" s="979"/>
      <c r="G13" s="979"/>
      <c r="H13" s="979"/>
      <c r="I13" s="979"/>
      <c r="J13" s="979"/>
      <c r="K13" s="979"/>
      <c r="L13" s="979"/>
      <c r="M13" s="979"/>
      <c r="N13" s="982" t="s">
        <v>398</v>
      </c>
      <c r="O13" s="983"/>
      <c r="P13" s="983"/>
      <c r="Q13" s="983"/>
      <c r="R13" s="983"/>
      <c r="S13" s="983"/>
      <c r="T13" s="983"/>
      <c r="U13" s="983"/>
      <c r="V13" s="983"/>
      <c r="W13" s="983"/>
      <c r="X13" s="983"/>
      <c r="Y13" s="983"/>
      <c r="Z13" s="983"/>
      <c r="AA13" s="983"/>
      <c r="AB13" s="983"/>
      <c r="AC13" s="983"/>
      <c r="AD13" s="983"/>
      <c r="AE13" s="983"/>
      <c r="AF13" s="983"/>
      <c r="AG13" s="983"/>
      <c r="AH13" s="983"/>
      <c r="AI13" s="983"/>
      <c r="AJ13" s="983"/>
      <c r="AK13" s="983"/>
      <c r="AL13" s="983"/>
      <c r="AM13" s="983"/>
      <c r="AN13" s="983"/>
      <c r="AO13" s="983"/>
      <c r="AP13" s="983"/>
      <c r="AQ13" s="983"/>
      <c r="AR13" s="983"/>
      <c r="AS13" s="983"/>
      <c r="AT13" s="983"/>
      <c r="AU13" s="983"/>
      <c r="AV13" s="983"/>
      <c r="AW13" s="983"/>
      <c r="AX13" s="983"/>
      <c r="AY13" s="983"/>
      <c r="AZ13" s="983"/>
      <c r="BA13" s="983"/>
      <c r="BB13" s="983"/>
      <c r="BC13" s="983"/>
      <c r="BD13" s="983"/>
      <c r="BE13" s="983"/>
      <c r="BF13" s="983"/>
      <c r="BG13" s="983"/>
      <c r="BH13" s="983"/>
      <c r="BI13" s="983"/>
      <c r="BJ13" s="983"/>
      <c r="BK13" s="983"/>
      <c r="BL13" s="983"/>
      <c r="BM13" s="983"/>
      <c r="BN13" s="983"/>
      <c r="BO13" s="983"/>
      <c r="BP13" s="983"/>
      <c r="BQ13" s="983"/>
      <c r="BR13" s="983"/>
      <c r="BS13" s="983"/>
      <c r="BT13" s="983"/>
      <c r="BU13" s="983"/>
      <c r="BV13" s="983"/>
      <c r="BW13" s="983"/>
      <c r="BX13" s="983"/>
      <c r="BY13" s="983"/>
      <c r="BZ13" s="983"/>
      <c r="CA13" s="983"/>
      <c r="CB13" s="983"/>
      <c r="CC13" s="983"/>
      <c r="CD13" s="983"/>
      <c r="CE13" s="983"/>
      <c r="CF13" s="983"/>
      <c r="CG13" s="983"/>
      <c r="CH13" s="983"/>
      <c r="CI13" s="983"/>
      <c r="CJ13" s="983"/>
      <c r="CK13" s="983"/>
      <c r="CL13" s="983"/>
      <c r="CM13" s="983"/>
      <c r="CN13" s="983"/>
      <c r="CO13" s="983"/>
      <c r="CP13" s="983"/>
      <c r="CQ13" s="983"/>
      <c r="CR13" s="983"/>
      <c r="CS13" s="983"/>
      <c r="CT13" s="983"/>
      <c r="CU13" s="983"/>
      <c r="CV13" s="983"/>
      <c r="CW13" s="983"/>
      <c r="CX13" s="983"/>
      <c r="CY13" s="983"/>
      <c r="CZ13" s="983"/>
      <c r="DA13" s="983"/>
      <c r="DB13" s="983"/>
      <c r="DC13" s="983"/>
      <c r="DD13" s="983"/>
      <c r="DE13" s="983"/>
      <c r="DF13" s="983"/>
      <c r="DG13" s="983"/>
      <c r="DH13" s="983"/>
      <c r="DI13" s="984"/>
    </row>
    <row r="14" spans="1:113" ht="13.5" thickBot="1">
      <c r="A14" s="916"/>
      <c r="B14" s="919"/>
      <c r="C14" s="486">
        <f>'план УП'!C18</f>
        <v>0</v>
      </c>
      <c r="D14" s="91">
        <f>'план УП'!D18</f>
        <v>0</v>
      </c>
      <c r="E14" s="980"/>
      <c r="F14" s="981"/>
      <c r="G14" s="981"/>
      <c r="H14" s="981"/>
      <c r="I14" s="981"/>
      <c r="J14" s="981"/>
      <c r="K14" s="981"/>
      <c r="L14" s="981"/>
      <c r="M14" s="981"/>
      <c r="N14" s="985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6"/>
      <c r="AJ14" s="986"/>
      <c r="AK14" s="986"/>
      <c r="AL14" s="986"/>
      <c r="AM14" s="986"/>
      <c r="AN14" s="986"/>
      <c r="AO14" s="986"/>
      <c r="AP14" s="986"/>
      <c r="AQ14" s="986"/>
      <c r="AR14" s="986"/>
      <c r="AS14" s="986"/>
      <c r="AT14" s="986"/>
      <c r="AU14" s="986"/>
      <c r="AV14" s="986"/>
      <c r="AW14" s="986"/>
      <c r="AX14" s="986"/>
      <c r="AY14" s="986"/>
      <c r="AZ14" s="986"/>
      <c r="BA14" s="986"/>
      <c r="BB14" s="986"/>
      <c r="BC14" s="986"/>
      <c r="BD14" s="986"/>
      <c r="BE14" s="986"/>
      <c r="BF14" s="986"/>
      <c r="BG14" s="986"/>
      <c r="BH14" s="986"/>
      <c r="BI14" s="986"/>
      <c r="BJ14" s="986"/>
      <c r="BK14" s="986"/>
      <c r="BL14" s="986"/>
      <c r="BM14" s="986"/>
      <c r="BN14" s="986"/>
      <c r="BO14" s="986"/>
      <c r="BP14" s="986"/>
      <c r="BQ14" s="986"/>
      <c r="BR14" s="986"/>
      <c r="BS14" s="986"/>
      <c r="BT14" s="986"/>
      <c r="BU14" s="986"/>
      <c r="BV14" s="986"/>
      <c r="BW14" s="986"/>
      <c r="BX14" s="986"/>
      <c r="BY14" s="986"/>
      <c r="BZ14" s="986"/>
      <c r="CA14" s="986"/>
      <c r="CB14" s="986"/>
      <c r="CC14" s="986"/>
      <c r="CD14" s="986"/>
      <c r="CE14" s="986"/>
      <c r="CF14" s="986"/>
      <c r="CG14" s="986"/>
      <c r="CH14" s="986"/>
      <c r="CI14" s="986"/>
      <c r="CJ14" s="986"/>
      <c r="CK14" s="986"/>
      <c r="CL14" s="986"/>
      <c r="CM14" s="986"/>
      <c r="CN14" s="986"/>
      <c r="CO14" s="986"/>
      <c r="CP14" s="986"/>
      <c r="CQ14" s="986"/>
      <c r="CR14" s="986"/>
      <c r="CS14" s="986"/>
      <c r="CT14" s="986"/>
      <c r="CU14" s="986"/>
      <c r="CV14" s="986"/>
      <c r="CW14" s="986"/>
      <c r="CX14" s="986"/>
      <c r="CY14" s="986"/>
      <c r="CZ14" s="986"/>
      <c r="DA14" s="986"/>
      <c r="DB14" s="986"/>
      <c r="DC14" s="986"/>
      <c r="DD14" s="986"/>
      <c r="DE14" s="986"/>
      <c r="DF14" s="986"/>
      <c r="DG14" s="986"/>
      <c r="DH14" s="986"/>
      <c r="DI14" s="987"/>
    </row>
    <row r="15" spans="1:113" ht="12.75">
      <c r="A15" s="916"/>
      <c r="B15" s="919"/>
      <c r="C15" s="89">
        <f>'план УП'!C19</f>
        <v>0</v>
      </c>
      <c r="D15" s="175">
        <f>'план УП'!D19</f>
        <v>0</v>
      </c>
      <c r="E15" s="980"/>
      <c r="F15" s="981"/>
      <c r="G15" s="981"/>
      <c r="H15" s="981"/>
      <c r="I15" s="981"/>
      <c r="J15" s="981"/>
      <c r="K15" s="981"/>
      <c r="L15" s="981"/>
      <c r="M15" s="981"/>
      <c r="N15" s="988" t="s">
        <v>399</v>
      </c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89"/>
      <c r="AJ15" s="989"/>
      <c r="AK15" s="989"/>
      <c r="AL15" s="989"/>
      <c r="AM15" s="989"/>
      <c r="AN15" s="989"/>
      <c r="AO15" s="989"/>
      <c r="AP15" s="989"/>
      <c r="AQ15" s="990"/>
      <c r="AR15" s="995" t="s">
        <v>400</v>
      </c>
      <c r="AS15" s="989"/>
      <c r="AT15" s="989"/>
      <c r="AU15" s="989"/>
      <c r="AV15" s="989"/>
      <c r="AW15" s="989"/>
      <c r="AX15" s="989"/>
      <c r="AY15" s="989"/>
      <c r="AZ15" s="989"/>
      <c r="BA15" s="989"/>
      <c r="BB15" s="989"/>
      <c r="BC15" s="989"/>
      <c r="BD15" s="989"/>
      <c r="BE15" s="989"/>
      <c r="BF15" s="989"/>
      <c r="BG15" s="989"/>
      <c r="BH15" s="989"/>
      <c r="BI15" s="989"/>
      <c r="BJ15" s="989"/>
      <c r="BK15" s="989"/>
      <c r="BL15" s="989"/>
      <c r="BM15" s="989"/>
      <c r="BN15" s="989"/>
      <c r="BO15" s="989"/>
      <c r="BP15" s="989"/>
      <c r="BQ15" s="989"/>
      <c r="BR15" s="989"/>
      <c r="BS15" s="989"/>
      <c r="BT15" s="989"/>
      <c r="BU15" s="989"/>
      <c r="BV15" s="989"/>
      <c r="BW15" s="989"/>
      <c r="BX15" s="989"/>
      <c r="BY15" s="989"/>
      <c r="BZ15" s="989"/>
      <c r="CA15" s="989"/>
      <c r="CB15" s="989"/>
      <c r="CC15" s="989"/>
      <c r="CD15" s="989"/>
      <c r="CE15" s="989"/>
      <c r="CF15" s="989"/>
      <c r="CG15" s="989"/>
      <c r="CH15" s="989"/>
      <c r="CI15" s="989"/>
      <c r="CJ15" s="989"/>
      <c r="CK15" s="989"/>
      <c r="CL15" s="989"/>
      <c r="CM15" s="989"/>
      <c r="CN15" s="989"/>
      <c r="CO15" s="989"/>
      <c r="CP15" s="989"/>
      <c r="CQ15" s="989"/>
      <c r="CR15" s="989"/>
      <c r="CS15" s="989"/>
      <c r="CT15" s="989"/>
      <c r="CU15" s="989"/>
      <c r="CV15" s="989"/>
      <c r="CW15" s="989"/>
      <c r="CX15" s="989"/>
      <c r="CY15" s="989"/>
      <c r="CZ15" s="989"/>
      <c r="DA15" s="989"/>
      <c r="DB15" s="989"/>
      <c r="DC15" s="989"/>
      <c r="DD15" s="989"/>
      <c r="DE15" s="989"/>
      <c r="DF15" s="989"/>
      <c r="DG15" s="989"/>
      <c r="DH15" s="989"/>
      <c r="DI15" s="996"/>
    </row>
    <row r="16" spans="1:113" ht="12.75" customHeight="1">
      <c r="A16" s="917"/>
      <c r="B16" s="920"/>
      <c r="C16" s="487">
        <f>'план УП'!C20</f>
        <v>0</v>
      </c>
      <c r="D16" s="91">
        <f>'план УП'!D20</f>
        <v>0</v>
      </c>
      <c r="E16" s="997" t="str">
        <f>'план УП'!E20</f>
        <v>ПЛАН</v>
      </c>
      <c r="F16" s="1000" t="str">
        <f>'план УП'!F20</f>
        <v>ФАКТ</v>
      </c>
      <c r="G16" s="971" t="str">
        <f>'план УП'!G20</f>
        <v>семестры</v>
      </c>
      <c r="H16" s="971"/>
      <c r="I16" s="971"/>
      <c r="J16" s="971"/>
      <c r="K16" s="971"/>
      <c r="L16" s="971"/>
      <c r="M16" s="971"/>
      <c r="N16" s="991" t="s">
        <v>401</v>
      </c>
      <c r="O16" s="972" t="s">
        <v>402</v>
      </c>
      <c r="P16" s="972" t="s">
        <v>403</v>
      </c>
      <c r="Q16" s="972" t="s">
        <v>404</v>
      </c>
      <c r="R16" s="972" t="s">
        <v>405</v>
      </c>
      <c r="S16" s="972" t="s">
        <v>406</v>
      </c>
      <c r="T16" s="972" t="s">
        <v>407</v>
      </c>
      <c r="U16" s="972" t="s">
        <v>408</v>
      </c>
      <c r="V16" s="972" t="s">
        <v>409</v>
      </c>
      <c r="W16" s="972" t="s">
        <v>410</v>
      </c>
      <c r="X16" s="972" t="s">
        <v>411</v>
      </c>
      <c r="Y16" s="972" t="s">
        <v>412</v>
      </c>
      <c r="Z16" s="972" t="s">
        <v>413</v>
      </c>
      <c r="AA16" s="972" t="s">
        <v>414</v>
      </c>
      <c r="AB16" s="972" t="s">
        <v>415</v>
      </c>
      <c r="AC16" s="972" t="s">
        <v>416</v>
      </c>
      <c r="AD16" s="972" t="s">
        <v>417</v>
      </c>
      <c r="AE16" s="972" t="s">
        <v>418</v>
      </c>
      <c r="AF16" s="972" t="s">
        <v>419</v>
      </c>
      <c r="AG16" s="972" t="s">
        <v>420</v>
      </c>
      <c r="AH16" s="972" t="s">
        <v>421</v>
      </c>
      <c r="AI16" s="972" t="s">
        <v>422</v>
      </c>
      <c r="AJ16" s="972" t="s">
        <v>423</v>
      </c>
      <c r="AK16" s="972" t="s">
        <v>424</v>
      </c>
      <c r="AL16" s="972" t="s">
        <v>425</v>
      </c>
      <c r="AM16" s="972" t="s">
        <v>426</v>
      </c>
      <c r="AN16" s="972" t="s">
        <v>427</v>
      </c>
      <c r="AO16" s="972" t="s">
        <v>428</v>
      </c>
      <c r="AP16" s="972" t="s">
        <v>429</v>
      </c>
      <c r="AQ16" s="1003" t="s">
        <v>430</v>
      </c>
      <c r="AR16" s="991" t="s">
        <v>431</v>
      </c>
      <c r="AS16" s="972" t="s">
        <v>432</v>
      </c>
      <c r="AT16" s="972" t="s">
        <v>433</v>
      </c>
      <c r="AU16" s="972" t="s">
        <v>434</v>
      </c>
      <c r="AV16" s="972" t="s">
        <v>435</v>
      </c>
      <c r="AW16" s="972" t="s">
        <v>436</v>
      </c>
      <c r="AX16" s="972" t="s">
        <v>437</v>
      </c>
      <c r="AY16" s="972" t="s">
        <v>438</v>
      </c>
      <c r="AZ16" s="972" t="s">
        <v>439</v>
      </c>
      <c r="BA16" s="972" t="s">
        <v>440</v>
      </c>
      <c r="BB16" s="972" t="s">
        <v>441</v>
      </c>
      <c r="BC16" s="972" t="s">
        <v>442</v>
      </c>
      <c r="BD16" s="972" t="s">
        <v>443</v>
      </c>
      <c r="BE16" s="972" t="s">
        <v>444</v>
      </c>
      <c r="BF16" s="972" t="s">
        <v>445</v>
      </c>
      <c r="BG16" s="972" t="s">
        <v>446</v>
      </c>
      <c r="BH16" s="972" t="s">
        <v>447</v>
      </c>
      <c r="BI16" s="972" t="s">
        <v>448</v>
      </c>
      <c r="BJ16" s="972" t="s">
        <v>449</v>
      </c>
      <c r="BK16" s="972" t="s">
        <v>450</v>
      </c>
      <c r="BL16" s="972" t="s">
        <v>451</v>
      </c>
      <c r="BM16" s="972" t="s">
        <v>452</v>
      </c>
      <c r="BN16" s="972" t="s">
        <v>453</v>
      </c>
      <c r="BO16" s="972" t="s">
        <v>454</v>
      </c>
      <c r="BP16" s="972" t="s">
        <v>455</v>
      </c>
      <c r="BQ16" s="972" t="s">
        <v>456</v>
      </c>
      <c r="BR16" s="972" t="s">
        <v>457</v>
      </c>
      <c r="BS16" s="972" t="s">
        <v>458</v>
      </c>
      <c r="BT16" s="972" t="s">
        <v>459</v>
      </c>
      <c r="BU16" s="972" t="s">
        <v>460</v>
      </c>
      <c r="BV16" s="972" t="s">
        <v>461</v>
      </c>
      <c r="BW16" s="972" t="s">
        <v>462</v>
      </c>
      <c r="BX16" s="972" t="s">
        <v>463</v>
      </c>
      <c r="BY16" s="972" t="s">
        <v>464</v>
      </c>
      <c r="BZ16" s="972" t="s">
        <v>465</v>
      </c>
      <c r="CA16" s="972" t="s">
        <v>466</v>
      </c>
      <c r="CB16" s="972" t="s">
        <v>467</v>
      </c>
      <c r="CC16" s="972" t="s">
        <v>468</v>
      </c>
      <c r="CD16" s="972" t="s">
        <v>469</v>
      </c>
      <c r="CE16" s="972" t="s">
        <v>470</v>
      </c>
      <c r="CF16" s="972" t="s">
        <v>471</v>
      </c>
      <c r="CG16" s="972" t="s">
        <v>472</v>
      </c>
      <c r="CH16" s="972" t="s">
        <v>473</v>
      </c>
      <c r="CI16" s="972" t="s">
        <v>474</v>
      </c>
      <c r="CJ16" s="972" t="s">
        <v>475</v>
      </c>
      <c r="CK16" s="972" t="s">
        <v>476</v>
      </c>
      <c r="CL16" s="972" t="s">
        <v>477</v>
      </c>
      <c r="CM16" s="972" t="s">
        <v>478</v>
      </c>
      <c r="CN16" s="972" t="s">
        <v>479</v>
      </c>
      <c r="CO16" s="972" t="s">
        <v>480</v>
      </c>
      <c r="CP16" s="972" t="s">
        <v>481</v>
      </c>
      <c r="CQ16" s="972" t="s">
        <v>482</v>
      </c>
      <c r="CR16" s="972" t="s">
        <v>483</v>
      </c>
      <c r="CS16" s="972" t="s">
        <v>484</v>
      </c>
      <c r="CT16" s="972" t="s">
        <v>485</v>
      </c>
      <c r="CU16" s="972" t="s">
        <v>486</v>
      </c>
      <c r="CV16" s="972" t="s">
        <v>487</v>
      </c>
      <c r="CW16" s="972" t="s">
        <v>488</v>
      </c>
      <c r="CX16" s="972" t="s">
        <v>489</v>
      </c>
      <c r="CY16" s="972" t="s">
        <v>490</v>
      </c>
      <c r="CZ16" s="972" t="s">
        <v>491</v>
      </c>
      <c r="DA16" s="972" t="s">
        <v>492</v>
      </c>
      <c r="DB16" s="972" t="s">
        <v>493</v>
      </c>
      <c r="DC16" s="972" t="s">
        <v>494</v>
      </c>
      <c r="DD16" s="972" t="s">
        <v>495</v>
      </c>
      <c r="DE16" s="972" t="s">
        <v>496</v>
      </c>
      <c r="DF16" s="972" t="s">
        <v>497</v>
      </c>
      <c r="DG16" s="972" t="s">
        <v>498</v>
      </c>
      <c r="DH16" s="972" t="s">
        <v>499</v>
      </c>
      <c r="DI16" s="1003" t="s">
        <v>500</v>
      </c>
    </row>
    <row r="17" spans="1:113" ht="12.75" customHeight="1">
      <c r="A17" s="921" t="str">
        <f>'план УП'!A21</f>
        <v>№ п/п</v>
      </c>
      <c r="B17" s="922"/>
      <c r="C17" s="487" t="str">
        <f>'план УП'!C21</f>
        <v>Наименование дисциплины</v>
      </c>
      <c r="D17" s="91" t="str">
        <f>'план УП'!D21</f>
        <v>Кафедра</v>
      </c>
      <c r="E17" s="998"/>
      <c r="F17" s="1001"/>
      <c r="G17" s="488">
        <f>'план УП'!G21</f>
        <v>1</v>
      </c>
      <c r="H17" s="488">
        <f>'план УП'!H21</f>
        <v>2</v>
      </c>
      <c r="I17" s="488">
        <f>'план УП'!I21</f>
        <v>3</v>
      </c>
      <c r="J17" s="488">
        <f>'план УП'!J21</f>
        <v>4</v>
      </c>
      <c r="K17" s="488">
        <f>'план УП'!K21</f>
        <v>5</v>
      </c>
      <c r="L17" s="488">
        <f>'план УП'!L21</f>
        <v>6</v>
      </c>
      <c r="M17" s="488">
        <f>'план УП'!M21</f>
        <v>7</v>
      </c>
      <c r="N17" s="992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3"/>
      <c r="Z17" s="973"/>
      <c r="AA17" s="973"/>
      <c r="AB17" s="973"/>
      <c r="AC17" s="973"/>
      <c r="AD17" s="973"/>
      <c r="AE17" s="973"/>
      <c r="AF17" s="973"/>
      <c r="AG17" s="973"/>
      <c r="AH17" s="973"/>
      <c r="AI17" s="973"/>
      <c r="AJ17" s="973"/>
      <c r="AK17" s="973"/>
      <c r="AL17" s="973"/>
      <c r="AM17" s="973"/>
      <c r="AN17" s="973"/>
      <c r="AO17" s="973"/>
      <c r="AP17" s="973"/>
      <c r="AQ17" s="1004"/>
      <c r="AR17" s="992"/>
      <c r="AS17" s="973"/>
      <c r="AT17" s="973"/>
      <c r="AU17" s="973"/>
      <c r="AV17" s="973"/>
      <c r="AW17" s="973"/>
      <c r="AX17" s="973"/>
      <c r="AY17" s="973"/>
      <c r="AZ17" s="973"/>
      <c r="BA17" s="973"/>
      <c r="BB17" s="973"/>
      <c r="BC17" s="973"/>
      <c r="BD17" s="973"/>
      <c r="BE17" s="973"/>
      <c r="BF17" s="973"/>
      <c r="BG17" s="973"/>
      <c r="BH17" s="973"/>
      <c r="BI17" s="973"/>
      <c r="BJ17" s="973"/>
      <c r="BK17" s="973"/>
      <c r="BL17" s="973"/>
      <c r="BM17" s="973"/>
      <c r="BN17" s="973"/>
      <c r="BO17" s="973"/>
      <c r="BP17" s="973"/>
      <c r="BQ17" s="973"/>
      <c r="BR17" s="973"/>
      <c r="BS17" s="973"/>
      <c r="BT17" s="973"/>
      <c r="BU17" s="973"/>
      <c r="BV17" s="973"/>
      <c r="BW17" s="973"/>
      <c r="BX17" s="973"/>
      <c r="BY17" s="973"/>
      <c r="BZ17" s="973"/>
      <c r="CA17" s="973"/>
      <c r="CB17" s="973"/>
      <c r="CC17" s="973"/>
      <c r="CD17" s="973"/>
      <c r="CE17" s="973"/>
      <c r="CF17" s="973"/>
      <c r="CG17" s="973"/>
      <c r="CH17" s="973"/>
      <c r="CI17" s="973"/>
      <c r="CJ17" s="973"/>
      <c r="CK17" s="973"/>
      <c r="CL17" s="973"/>
      <c r="CM17" s="973"/>
      <c r="CN17" s="973"/>
      <c r="CO17" s="973"/>
      <c r="CP17" s="973"/>
      <c r="CQ17" s="973"/>
      <c r="CR17" s="973"/>
      <c r="CS17" s="973"/>
      <c r="CT17" s="973"/>
      <c r="CU17" s="973"/>
      <c r="CV17" s="973"/>
      <c r="CW17" s="973"/>
      <c r="CX17" s="973"/>
      <c r="CY17" s="973"/>
      <c r="CZ17" s="973"/>
      <c r="DA17" s="973"/>
      <c r="DB17" s="973"/>
      <c r="DC17" s="973"/>
      <c r="DD17" s="973"/>
      <c r="DE17" s="973"/>
      <c r="DF17" s="973"/>
      <c r="DG17" s="973"/>
      <c r="DH17" s="973"/>
      <c r="DI17" s="1004"/>
    </row>
    <row r="18" spans="1:113" ht="22.5" customHeight="1" thickBot="1">
      <c r="A18" s="218">
        <f>'план УП'!A22</f>
        <v>0</v>
      </c>
      <c r="B18" s="92">
        <f>'план УП'!B22</f>
        <v>0</v>
      </c>
      <c r="C18" s="487">
        <f>'план УП'!C22</f>
        <v>0</v>
      </c>
      <c r="D18" s="91">
        <f>'план УП'!D22</f>
        <v>0</v>
      </c>
      <c r="E18" s="999"/>
      <c r="F18" s="1002"/>
      <c r="G18" s="489">
        <f>'план УП'!G22</f>
        <v>29</v>
      </c>
      <c r="H18" s="489">
        <f>'план УП'!H22</f>
        <v>31</v>
      </c>
      <c r="I18" s="489">
        <f>'план УП'!I22</f>
        <v>30</v>
      </c>
      <c r="J18" s="489">
        <f>'план УП'!J22</f>
        <v>30</v>
      </c>
      <c r="K18" s="489">
        <f>'план УП'!K22</f>
        <v>32</v>
      </c>
      <c r="L18" s="489">
        <f>'план УП'!L22</f>
        <v>28</v>
      </c>
      <c r="M18" s="489">
        <f>'план УП'!M22</f>
        <v>12</v>
      </c>
      <c r="N18" s="993"/>
      <c r="O18" s="974"/>
      <c r="P18" s="974"/>
      <c r="Q18" s="974"/>
      <c r="R18" s="974"/>
      <c r="S18" s="974"/>
      <c r="T18" s="974"/>
      <c r="U18" s="974"/>
      <c r="V18" s="974"/>
      <c r="W18" s="974"/>
      <c r="X18" s="974"/>
      <c r="Y18" s="974"/>
      <c r="Z18" s="974"/>
      <c r="AA18" s="974"/>
      <c r="AB18" s="974"/>
      <c r="AC18" s="974"/>
      <c r="AD18" s="974"/>
      <c r="AE18" s="974"/>
      <c r="AF18" s="974"/>
      <c r="AG18" s="974"/>
      <c r="AH18" s="974"/>
      <c r="AI18" s="974"/>
      <c r="AJ18" s="974"/>
      <c r="AK18" s="974"/>
      <c r="AL18" s="974"/>
      <c r="AM18" s="974"/>
      <c r="AN18" s="974"/>
      <c r="AO18" s="974"/>
      <c r="AP18" s="974"/>
      <c r="AQ18" s="1005"/>
      <c r="AR18" s="993"/>
      <c r="AS18" s="974"/>
      <c r="AT18" s="974"/>
      <c r="AU18" s="974"/>
      <c r="AV18" s="974"/>
      <c r="AW18" s="974"/>
      <c r="AX18" s="974"/>
      <c r="AY18" s="974"/>
      <c r="AZ18" s="974"/>
      <c r="BA18" s="974"/>
      <c r="BB18" s="974"/>
      <c r="BC18" s="974"/>
      <c r="BD18" s="974"/>
      <c r="BE18" s="974"/>
      <c r="BF18" s="974"/>
      <c r="BG18" s="974"/>
      <c r="BH18" s="974"/>
      <c r="BI18" s="974"/>
      <c r="BJ18" s="974"/>
      <c r="BK18" s="974"/>
      <c r="BL18" s="974"/>
      <c r="BM18" s="974"/>
      <c r="BN18" s="974"/>
      <c r="BO18" s="974"/>
      <c r="BP18" s="974"/>
      <c r="BQ18" s="974"/>
      <c r="BR18" s="974"/>
      <c r="BS18" s="974"/>
      <c r="BT18" s="974"/>
      <c r="BU18" s="974"/>
      <c r="BV18" s="974"/>
      <c r="BW18" s="974"/>
      <c r="BX18" s="974"/>
      <c r="BY18" s="974"/>
      <c r="BZ18" s="974"/>
      <c r="CA18" s="974"/>
      <c r="CB18" s="974"/>
      <c r="CC18" s="974"/>
      <c r="CD18" s="974"/>
      <c r="CE18" s="974"/>
      <c r="CF18" s="974"/>
      <c r="CG18" s="974"/>
      <c r="CH18" s="974"/>
      <c r="CI18" s="974"/>
      <c r="CJ18" s="974"/>
      <c r="CK18" s="974"/>
      <c r="CL18" s="974"/>
      <c r="CM18" s="974"/>
      <c r="CN18" s="974"/>
      <c r="CO18" s="974"/>
      <c r="CP18" s="974"/>
      <c r="CQ18" s="974"/>
      <c r="CR18" s="974"/>
      <c r="CS18" s="974"/>
      <c r="CT18" s="974"/>
      <c r="CU18" s="974"/>
      <c r="CV18" s="974"/>
      <c r="CW18" s="974"/>
      <c r="CX18" s="974"/>
      <c r="CY18" s="974"/>
      <c r="CZ18" s="974"/>
      <c r="DA18" s="974"/>
      <c r="DB18" s="974"/>
      <c r="DC18" s="974"/>
      <c r="DD18" s="974"/>
      <c r="DE18" s="974"/>
      <c r="DF18" s="974"/>
      <c r="DG18" s="974"/>
      <c r="DH18" s="974"/>
      <c r="DI18" s="1005"/>
    </row>
    <row r="19" spans="1:113" ht="12.75">
      <c r="A19" s="557" t="str">
        <f>'план УП'!A23</f>
        <v>1_ГСЭ</v>
      </c>
      <c r="B19" s="94">
        <f>'план УП'!B23</f>
        <v>0</v>
      </c>
      <c r="C19" s="95" t="str">
        <f>'план УП'!C23</f>
        <v>1_ГСЭ</v>
      </c>
      <c r="D19" s="490">
        <f>'план УП'!D23</f>
        <v>0</v>
      </c>
      <c r="E19" s="491">
        <f>'план УП'!E23</f>
        <v>0</v>
      </c>
      <c r="F19" s="492">
        <f>'план УП'!F23</f>
        <v>0</v>
      </c>
      <c r="G19" s="493">
        <f>'план УП'!G23</f>
        <v>0</v>
      </c>
      <c r="H19" s="94">
        <f>'план УП'!H23</f>
        <v>0</v>
      </c>
      <c r="I19" s="94">
        <f>'план УП'!I23</f>
        <v>0</v>
      </c>
      <c r="J19" s="94">
        <f>'план УП'!J23</f>
        <v>0</v>
      </c>
      <c r="K19" s="94">
        <f>'план УП'!K23</f>
        <v>0</v>
      </c>
      <c r="L19" s="94">
        <f>'план УП'!L23</f>
        <v>0</v>
      </c>
      <c r="M19" s="94">
        <f>'план УП'!M23</f>
        <v>0</v>
      </c>
      <c r="N19" s="494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6"/>
      <c r="AR19" s="497"/>
      <c r="AS19" s="498"/>
      <c r="AT19" s="498"/>
      <c r="AU19" s="498"/>
      <c r="AV19" s="498"/>
      <c r="AW19" s="498"/>
      <c r="AX19" s="498"/>
      <c r="AY19" s="498"/>
      <c r="AZ19" s="498"/>
      <c r="BA19" s="498"/>
      <c r="BB19" s="498"/>
      <c r="BC19" s="498"/>
      <c r="BD19" s="498"/>
      <c r="BE19" s="498"/>
      <c r="BF19" s="498"/>
      <c r="BG19" s="498"/>
      <c r="BH19" s="498"/>
      <c r="BI19" s="498"/>
      <c r="BJ19" s="498"/>
      <c r="BK19" s="498"/>
      <c r="BL19" s="498"/>
      <c r="BM19" s="498"/>
      <c r="BN19" s="498"/>
      <c r="BO19" s="498"/>
      <c r="BP19" s="498"/>
      <c r="BQ19" s="498"/>
      <c r="BR19" s="498"/>
      <c r="BS19" s="498"/>
      <c r="BT19" s="498"/>
      <c r="BU19" s="498"/>
      <c r="BV19" s="498"/>
      <c r="BW19" s="498"/>
      <c r="BX19" s="498"/>
      <c r="BY19" s="498"/>
      <c r="BZ19" s="498"/>
      <c r="CA19" s="498"/>
      <c r="CB19" s="498"/>
      <c r="CC19" s="498"/>
      <c r="CD19" s="498"/>
      <c r="CE19" s="498"/>
      <c r="CF19" s="498"/>
      <c r="CG19" s="498"/>
      <c r="CH19" s="498"/>
      <c r="CI19" s="498"/>
      <c r="CJ19" s="498"/>
      <c r="CK19" s="498"/>
      <c r="CL19" s="498"/>
      <c r="CM19" s="498"/>
      <c r="CN19" s="498"/>
      <c r="CO19" s="498"/>
      <c r="CP19" s="498"/>
      <c r="CQ19" s="498"/>
      <c r="CR19" s="498"/>
      <c r="CS19" s="498"/>
      <c r="CT19" s="498"/>
      <c r="CU19" s="498"/>
      <c r="CV19" s="498"/>
      <c r="CW19" s="498"/>
      <c r="CX19" s="498"/>
      <c r="CY19" s="498"/>
      <c r="CZ19" s="498"/>
      <c r="DA19" s="498"/>
      <c r="DB19" s="498"/>
      <c r="DC19" s="498"/>
      <c r="DD19" s="498"/>
      <c r="DE19" s="498"/>
      <c r="DF19" s="498"/>
      <c r="DG19" s="498"/>
      <c r="DH19" s="498"/>
      <c r="DI19" s="499"/>
    </row>
    <row r="20" spans="1:113" ht="12.75">
      <c r="A20" s="500" t="str">
        <f>'план УП'!A24</f>
        <v>1_ГСЕ</v>
      </c>
      <c r="B20" s="97">
        <f>'план УП'!B24</f>
        <v>0</v>
      </c>
      <c r="C20" s="501" t="str">
        <f>'план УП'!C24</f>
        <v>Базовая часть</v>
      </c>
      <c r="D20" s="502">
        <f>'план УП'!D24</f>
        <v>0</v>
      </c>
      <c r="E20" s="503">
        <f>'план УП'!E24</f>
        <v>0</v>
      </c>
      <c r="F20" s="504">
        <f>'план УП'!F24</f>
        <v>0</v>
      </c>
      <c r="G20" s="505">
        <f>'план УП'!G24</f>
        <v>0</v>
      </c>
      <c r="H20" s="506">
        <f>'план УП'!H24</f>
        <v>0</v>
      </c>
      <c r="I20" s="506">
        <f>'план УП'!I24</f>
        <v>0</v>
      </c>
      <c r="J20" s="506">
        <f>'план УП'!J24</f>
        <v>0</v>
      </c>
      <c r="K20" s="506">
        <f>'план УП'!K24</f>
        <v>0</v>
      </c>
      <c r="L20" s="506">
        <f>'план УП'!L24</f>
        <v>0</v>
      </c>
      <c r="M20" s="506">
        <f>'план УП'!M24</f>
        <v>0</v>
      </c>
      <c r="N20" s="507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9"/>
      <c r="AR20" s="510"/>
      <c r="AS20" s="511"/>
      <c r="AT20" s="511"/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1"/>
      <c r="BF20" s="511"/>
      <c r="BG20" s="511"/>
      <c r="BH20" s="511"/>
      <c r="BI20" s="511"/>
      <c r="BJ20" s="511"/>
      <c r="BK20" s="511"/>
      <c r="BL20" s="511"/>
      <c r="BM20" s="511"/>
      <c r="BN20" s="511"/>
      <c r="BO20" s="511"/>
      <c r="BP20" s="511"/>
      <c r="BQ20" s="511"/>
      <c r="BR20" s="511"/>
      <c r="BS20" s="511"/>
      <c r="BT20" s="511"/>
      <c r="BU20" s="511"/>
      <c r="BV20" s="511"/>
      <c r="BW20" s="511"/>
      <c r="BX20" s="511"/>
      <c r="BY20" s="511"/>
      <c r="BZ20" s="511"/>
      <c r="CA20" s="511"/>
      <c r="CB20" s="511"/>
      <c r="CC20" s="511"/>
      <c r="CD20" s="511"/>
      <c r="CE20" s="511"/>
      <c r="CF20" s="511"/>
      <c r="CG20" s="511"/>
      <c r="CH20" s="511"/>
      <c r="CI20" s="511"/>
      <c r="CJ20" s="511"/>
      <c r="CK20" s="511"/>
      <c r="CL20" s="511"/>
      <c r="CM20" s="511"/>
      <c r="CN20" s="511"/>
      <c r="CO20" s="511"/>
      <c r="CP20" s="511"/>
      <c r="CQ20" s="511"/>
      <c r="CR20" s="511"/>
      <c r="CS20" s="511"/>
      <c r="CT20" s="511"/>
      <c r="CU20" s="511"/>
      <c r="CV20" s="511"/>
      <c r="CW20" s="511"/>
      <c r="CX20" s="511"/>
      <c r="CY20" s="511"/>
      <c r="CZ20" s="511"/>
      <c r="DA20" s="511"/>
      <c r="DB20" s="511"/>
      <c r="DC20" s="511"/>
      <c r="DD20" s="511"/>
      <c r="DE20" s="511"/>
      <c r="DF20" s="511"/>
      <c r="DG20" s="511"/>
      <c r="DH20" s="511"/>
      <c r="DI20" s="512"/>
    </row>
    <row r="21" spans="1:113" ht="12.75">
      <c r="A21" s="513" t="str">
        <f>'план УП'!A25</f>
        <v>1Б</v>
      </c>
      <c r="B21" s="100">
        <f>'план УП'!B25</f>
        <v>1</v>
      </c>
      <c r="C21" s="514">
        <f>'план УП'!C25</f>
        <v>0</v>
      </c>
      <c r="D21" s="515">
        <f>'план УП'!D25</f>
        <v>0</v>
      </c>
      <c r="E21" s="516">
        <f>'план УП'!E25</f>
        <v>0</v>
      </c>
      <c r="F21" s="517">
        <f>'план УП'!F25</f>
        <v>0</v>
      </c>
      <c r="G21" s="518">
        <f>'план УП'!G25</f>
        <v>0</v>
      </c>
      <c r="H21" s="519">
        <f>'план УП'!H25</f>
        <v>0</v>
      </c>
      <c r="I21" s="519">
        <f>'план УП'!I25</f>
        <v>0</v>
      </c>
      <c r="J21" s="519">
        <f>'план УП'!J25</f>
        <v>0</v>
      </c>
      <c r="K21" s="519">
        <f>'план УП'!K25</f>
        <v>0</v>
      </c>
      <c r="L21" s="519">
        <f>'план УП'!L25</f>
        <v>0</v>
      </c>
      <c r="M21" s="519">
        <f>'план УП'!M25</f>
        <v>0</v>
      </c>
      <c r="N21" s="520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2"/>
      <c r="AR21" s="520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21"/>
      <c r="BG21" s="521"/>
      <c r="BH21" s="521"/>
      <c r="BI21" s="521"/>
      <c r="BJ21" s="521"/>
      <c r="BK21" s="521"/>
      <c r="BL21" s="521"/>
      <c r="BM21" s="521"/>
      <c r="BN21" s="521"/>
      <c r="BO21" s="521"/>
      <c r="BP21" s="521"/>
      <c r="BQ21" s="521"/>
      <c r="BR21" s="521"/>
      <c r="BS21" s="521"/>
      <c r="BT21" s="521"/>
      <c r="BU21" s="521"/>
      <c r="BV21" s="521"/>
      <c r="BW21" s="521"/>
      <c r="BX21" s="521"/>
      <c r="BY21" s="521"/>
      <c r="BZ21" s="521"/>
      <c r="CA21" s="521"/>
      <c r="CB21" s="521"/>
      <c r="CC21" s="521"/>
      <c r="CD21" s="521"/>
      <c r="CE21" s="521"/>
      <c r="CF21" s="521"/>
      <c r="CG21" s="521"/>
      <c r="CH21" s="521"/>
      <c r="CI21" s="521"/>
      <c r="CJ21" s="521"/>
      <c r="CK21" s="521"/>
      <c r="CL21" s="521"/>
      <c r="CM21" s="521"/>
      <c r="CN21" s="521"/>
      <c r="CO21" s="521"/>
      <c r="CP21" s="521"/>
      <c r="CQ21" s="521"/>
      <c r="CR21" s="521"/>
      <c r="CS21" s="521"/>
      <c r="CT21" s="521"/>
      <c r="CU21" s="521"/>
      <c r="CV21" s="521"/>
      <c r="CW21" s="521"/>
      <c r="CX21" s="521"/>
      <c r="CY21" s="521"/>
      <c r="CZ21" s="521"/>
      <c r="DA21" s="521"/>
      <c r="DB21" s="521"/>
      <c r="DC21" s="521"/>
      <c r="DD21" s="521"/>
      <c r="DE21" s="521"/>
      <c r="DF21" s="521"/>
      <c r="DG21" s="521"/>
      <c r="DH21" s="521"/>
      <c r="DI21" s="522"/>
    </row>
    <row r="22" spans="1:113" ht="12.75">
      <c r="A22" s="513" t="str">
        <f>'план УП'!A26</f>
        <v>1Б</v>
      </c>
      <c r="B22" s="100">
        <f>'план УП'!B26</f>
        <v>2</v>
      </c>
      <c r="C22" s="514">
        <f>'план УП'!C26</f>
        <v>0</v>
      </c>
      <c r="D22" s="515">
        <f>'план УП'!D26</f>
        <v>0</v>
      </c>
      <c r="E22" s="516">
        <f>'план УП'!E26</f>
        <v>0</v>
      </c>
      <c r="F22" s="517">
        <f>'план УП'!F26</f>
        <v>0</v>
      </c>
      <c r="G22" s="518">
        <f>'план УП'!G26</f>
        <v>0</v>
      </c>
      <c r="H22" s="519">
        <f>'план УП'!H26</f>
        <v>0</v>
      </c>
      <c r="I22" s="519">
        <f>'план УП'!I26</f>
        <v>0</v>
      </c>
      <c r="J22" s="519">
        <f>'план УП'!J26</f>
        <v>0</v>
      </c>
      <c r="K22" s="519">
        <f>'план УП'!K26</f>
        <v>0</v>
      </c>
      <c r="L22" s="519">
        <f>'план УП'!L26</f>
        <v>0</v>
      </c>
      <c r="M22" s="519">
        <f>'план УП'!M26</f>
        <v>0</v>
      </c>
      <c r="N22" s="520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2"/>
      <c r="AR22" s="520"/>
      <c r="AS22" s="521"/>
      <c r="AT22" s="521"/>
      <c r="AU22" s="521"/>
      <c r="AV22" s="521"/>
      <c r="AW22" s="521"/>
      <c r="AX22" s="521"/>
      <c r="AY22" s="521"/>
      <c r="AZ22" s="521"/>
      <c r="BA22" s="521"/>
      <c r="BB22" s="521"/>
      <c r="BC22" s="521"/>
      <c r="BD22" s="521"/>
      <c r="BE22" s="521"/>
      <c r="BF22" s="521"/>
      <c r="BG22" s="521"/>
      <c r="BH22" s="521"/>
      <c r="BI22" s="521"/>
      <c r="BJ22" s="521"/>
      <c r="BK22" s="521"/>
      <c r="BL22" s="521"/>
      <c r="BM22" s="521"/>
      <c r="BN22" s="521"/>
      <c r="BO22" s="521"/>
      <c r="BP22" s="521"/>
      <c r="BQ22" s="521"/>
      <c r="BR22" s="521"/>
      <c r="BS22" s="521"/>
      <c r="BT22" s="521"/>
      <c r="BU22" s="521"/>
      <c r="BV22" s="521"/>
      <c r="BW22" s="521"/>
      <c r="BX22" s="521"/>
      <c r="BY22" s="521"/>
      <c r="BZ22" s="521"/>
      <c r="CA22" s="521"/>
      <c r="CB22" s="521"/>
      <c r="CC22" s="521"/>
      <c r="CD22" s="521"/>
      <c r="CE22" s="521"/>
      <c r="CF22" s="521"/>
      <c r="CG22" s="521"/>
      <c r="CH22" s="521"/>
      <c r="CI22" s="521"/>
      <c r="CJ22" s="521"/>
      <c r="CK22" s="521"/>
      <c r="CL22" s="521"/>
      <c r="CM22" s="521"/>
      <c r="CN22" s="521"/>
      <c r="CO22" s="521"/>
      <c r="CP22" s="521"/>
      <c r="CQ22" s="521"/>
      <c r="CR22" s="521"/>
      <c r="CS22" s="521"/>
      <c r="CT22" s="521"/>
      <c r="CU22" s="521"/>
      <c r="CV22" s="521"/>
      <c r="CW22" s="521"/>
      <c r="CX22" s="521"/>
      <c r="CY22" s="521"/>
      <c r="CZ22" s="521"/>
      <c r="DA22" s="521"/>
      <c r="DB22" s="521"/>
      <c r="DC22" s="521"/>
      <c r="DD22" s="521"/>
      <c r="DE22" s="521"/>
      <c r="DF22" s="521"/>
      <c r="DG22" s="521"/>
      <c r="DH22" s="521"/>
      <c r="DI22" s="522"/>
    </row>
    <row r="23" spans="1:113" ht="12.75">
      <c r="A23" s="513" t="str">
        <f>'план УП'!A27</f>
        <v>1Б</v>
      </c>
      <c r="B23" s="100">
        <f>'план УП'!B27</f>
        <v>3</v>
      </c>
      <c r="C23" s="514">
        <f>'план УП'!C27</f>
        <v>0</v>
      </c>
      <c r="D23" s="515">
        <f>'план УП'!D27</f>
        <v>0</v>
      </c>
      <c r="E23" s="516">
        <f>'план УП'!E27</f>
        <v>0</v>
      </c>
      <c r="F23" s="517">
        <f>'план УП'!F27</f>
        <v>0</v>
      </c>
      <c r="G23" s="518">
        <f>'план УП'!G27</f>
        <v>0</v>
      </c>
      <c r="H23" s="519">
        <f>'план УП'!H27</f>
        <v>0</v>
      </c>
      <c r="I23" s="519">
        <f>'план УП'!I27</f>
        <v>0</v>
      </c>
      <c r="J23" s="519">
        <f>'план УП'!J27</f>
        <v>0</v>
      </c>
      <c r="K23" s="519">
        <f>'план УП'!K27</f>
        <v>0</v>
      </c>
      <c r="L23" s="519">
        <f>'план УП'!L27</f>
        <v>0</v>
      </c>
      <c r="M23" s="519">
        <f>'план УП'!M27</f>
        <v>0</v>
      </c>
      <c r="N23" s="520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2"/>
      <c r="AR23" s="520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1"/>
      <c r="BQ23" s="521"/>
      <c r="BR23" s="521"/>
      <c r="BS23" s="521"/>
      <c r="BT23" s="521"/>
      <c r="BU23" s="521"/>
      <c r="BV23" s="521"/>
      <c r="BW23" s="521"/>
      <c r="BX23" s="521"/>
      <c r="BY23" s="521"/>
      <c r="BZ23" s="521"/>
      <c r="CA23" s="521"/>
      <c r="CB23" s="521"/>
      <c r="CC23" s="521"/>
      <c r="CD23" s="521"/>
      <c r="CE23" s="521"/>
      <c r="CF23" s="521"/>
      <c r="CG23" s="521"/>
      <c r="CH23" s="521"/>
      <c r="CI23" s="521"/>
      <c r="CJ23" s="521"/>
      <c r="CK23" s="521"/>
      <c r="CL23" s="521"/>
      <c r="CM23" s="521"/>
      <c r="CN23" s="521"/>
      <c r="CO23" s="521"/>
      <c r="CP23" s="521"/>
      <c r="CQ23" s="521"/>
      <c r="CR23" s="521"/>
      <c r="CS23" s="521"/>
      <c r="CT23" s="521"/>
      <c r="CU23" s="521"/>
      <c r="CV23" s="521"/>
      <c r="CW23" s="521"/>
      <c r="CX23" s="521"/>
      <c r="CY23" s="521"/>
      <c r="CZ23" s="521"/>
      <c r="DA23" s="521"/>
      <c r="DB23" s="521"/>
      <c r="DC23" s="521"/>
      <c r="DD23" s="521"/>
      <c r="DE23" s="521"/>
      <c r="DF23" s="521"/>
      <c r="DG23" s="521"/>
      <c r="DH23" s="521"/>
      <c r="DI23" s="522"/>
    </row>
    <row r="24" spans="1:113" ht="12.75">
      <c r="A24" s="513" t="str">
        <f>'план УП'!A28</f>
        <v>1Б</v>
      </c>
      <c r="B24" s="100">
        <f>'план УП'!B28</f>
        <v>4</v>
      </c>
      <c r="C24" s="523">
        <f>'план УП'!C28</f>
        <v>0</v>
      </c>
      <c r="D24" s="515">
        <f>'план УП'!D28</f>
        <v>0</v>
      </c>
      <c r="E24" s="516">
        <f>'план УП'!E28</f>
        <v>0</v>
      </c>
      <c r="F24" s="517">
        <f>'план УП'!F28</f>
        <v>0</v>
      </c>
      <c r="G24" s="518">
        <f>'план УП'!G28</f>
        <v>0</v>
      </c>
      <c r="H24" s="519">
        <f>'план УП'!H28</f>
        <v>0</v>
      </c>
      <c r="I24" s="519">
        <f>'план УП'!I28</f>
        <v>0</v>
      </c>
      <c r="J24" s="519">
        <f>'план УП'!J28</f>
        <v>0</v>
      </c>
      <c r="K24" s="519">
        <f>'план УП'!K28</f>
        <v>0</v>
      </c>
      <c r="L24" s="519">
        <f>'план УП'!L28</f>
        <v>0</v>
      </c>
      <c r="M24" s="519">
        <f>'план УП'!M28</f>
        <v>0</v>
      </c>
      <c r="N24" s="520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2"/>
      <c r="AR24" s="520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1"/>
      <c r="BG24" s="521"/>
      <c r="BH24" s="521"/>
      <c r="BI24" s="521"/>
      <c r="BJ24" s="521"/>
      <c r="BK24" s="521"/>
      <c r="BL24" s="521"/>
      <c r="BM24" s="521"/>
      <c r="BN24" s="521"/>
      <c r="BO24" s="521"/>
      <c r="BP24" s="521"/>
      <c r="BQ24" s="521"/>
      <c r="BR24" s="521"/>
      <c r="BS24" s="521"/>
      <c r="BT24" s="521"/>
      <c r="BU24" s="521"/>
      <c r="BV24" s="521"/>
      <c r="BW24" s="521"/>
      <c r="BX24" s="521"/>
      <c r="BY24" s="521"/>
      <c r="BZ24" s="521"/>
      <c r="CA24" s="521"/>
      <c r="CB24" s="521"/>
      <c r="CC24" s="521"/>
      <c r="CD24" s="521"/>
      <c r="CE24" s="521"/>
      <c r="CF24" s="521"/>
      <c r="CG24" s="521"/>
      <c r="CH24" s="521"/>
      <c r="CI24" s="521"/>
      <c r="CJ24" s="521"/>
      <c r="CK24" s="521"/>
      <c r="CL24" s="521"/>
      <c r="CM24" s="521"/>
      <c r="CN24" s="521"/>
      <c r="CO24" s="521"/>
      <c r="CP24" s="521"/>
      <c r="CQ24" s="521"/>
      <c r="CR24" s="521"/>
      <c r="CS24" s="521"/>
      <c r="CT24" s="521"/>
      <c r="CU24" s="521"/>
      <c r="CV24" s="521"/>
      <c r="CW24" s="521"/>
      <c r="CX24" s="521"/>
      <c r="CY24" s="521"/>
      <c r="CZ24" s="521"/>
      <c r="DA24" s="521"/>
      <c r="DB24" s="521"/>
      <c r="DC24" s="521"/>
      <c r="DD24" s="521"/>
      <c r="DE24" s="521"/>
      <c r="DF24" s="521"/>
      <c r="DG24" s="521"/>
      <c r="DH24" s="521"/>
      <c r="DI24" s="522"/>
    </row>
    <row r="25" spans="1:113" ht="12.75">
      <c r="A25" s="513" t="str">
        <f>'план УП'!A29</f>
        <v>1Б</v>
      </c>
      <c r="B25" s="100">
        <f>'план УП'!B29</f>
        <v>5</v>
      </c>
      <c r="C25" s="523">
        <f>'план УП'!C29</f>
        <v>0</v>
      </c>
      <c r="D25" s="515">
        <f>'план УП'!D29</f>
        <v>0</v>
      </c>
      <c r="E25" s="516">
        <f>'план УП'!E29</f>
        <v>0</v>
      </c>
      <c r="F25" s="517">
        <f>'план УП'!F29</f>
        <v>0</v>
      </c>
      <c r="G25" s="518">
        <f>'план УП'!G29</f>
        <v>0</v>
      </c>
      <c r="H25" s="519">
        <f>'план УП'!H29</f>
        <v>0</v>
      </c>
      <c r="I25" s="519">
        <f>'план УП'!I29</f>
        <v>0</v>
      </c>
      <c r="J25" s="519">
        <f>'план УП'!J29</f>
        <v>0</v>
      </c>
      <c r="K25" s="519">
        <f>'план УП'!K29</f>
        <v>0</v>
      </c>
      <c r="L25" s="519">
        <f>'план УП'!L29</f>
        <v>0</v>
      </c>
      <c r="M25" s="519">
        <f>'план УП'!M29</f>
        <v>0</v>
      </c>
      <c r="N25" s="520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1"/>
      <c r="AN25" s="521"/>
      <c r="AO25" s="521"/>
      <c r="AP25" s="521"/>
      <c r="AQ25" s="522"/>
      <c r="AR25" s="520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21"/>
      <c r="BO25" s="521"/>
      <c r="BP25" s="521"/>
      <c r="BQ25" s="521"/>
      <c r="BR25" s="521"/>
      <c r="BS25" s="521"/>
      <c r="BT25" s="521"/>
      <c r="BU25" s="521"/>
      <c r="BV25" s="521"/>
      <c r="BW25" s="521"/>
      <c r="BX25" s="521"/>
      <c r="BY25" s="521"/>
      <c r="BZ25" s="521"/>
      <c r="CA25" s="521"/>
      <c r="CB25" s="521"/>
      <c r="CC25" s="521"/>
      <c r="CD25" s="521"/>
      <c r="CE25" s="521"/>
      <c r="CF25" s="521"/>
      <c r="CG25" s="521"/>
      <c r="CH25" s="521"/>
      <c r="CI25" s="521"/>
      <c r="CJ25" s="521"/>
      <c r="CK25" s="521"/>
      <c r="CL25" s="521"/>
      <c r="CM25" s="521"/>
      <c r="CN25" s="521"/>
      <c r="CO25" s="521"/>
      <c r="CP25" s="521"/>
      <c r="CQ25" s="521"/>
      <c r="CR25" s="521"/>
      <c r="CS25" s="521"/>
      <c r="CT25" s="521"/>
      <c r="CU25" s="521"/>
      <c r="CV25" s="521"/>
      <c r="CW25" s="521"/>
      <c r="CX25" s="521"/>
      <c r="CY25" s="521"/>
      <c r="CZ25" s="521"/>
      <c r="DA25" s="521"/>
      <c r="DB25" s="521"/>
      <c r="DC25" s="521"/>
      <c r="DD25" s="521"/>
      <c r="DE25" s="521"/>
      <c r="DF25" s="521"/>
      <c r="DG25" s="521"/>
      <c r="DH25" s="521"/>
      <c r="DI25" s="522"/>
    </row>
    <row r="26" spans="1:113" ht="12.75">
      <c r="A26" s="513" t="str">
        <f>'план УП'!A30</f>
        <v>1Б</v>
      </c>
      <c r="B26" s="100">
        <f>'план УП'!B30</f>
        <v>6</v>
      </c>
      <c r="C26" s="514">
        <f>'план УП'!C30</f>
        <v>0</v>
      </c>
      <c r="D26" s="515">
        <f>'план УП'!D30</f>
        <v>0</v>
      </c>
      <c r="E26" s="516">
        <f>'план УП'!E30</f>
        <v>0</v>
      </c>
      <c r="F26" s="517">
        <f>'план УП'!F30</f>
        <v>0</v>
      </c>
      <c r="G26" s="518">
        <f>'план УП'!G30</f>
        <v>0</v>
      </c>
      <c r="H26" s="519">
        <f>'план УП'!H30</f>
        <v>0</v>
      </c>
      <c r="I26" s="519">
        <f>'план УП'!I30</f>
        <v>0</v>
      </c>
      <c r="J26" s="519">
        <f>'план УП'!J30</f>
        <v>0</v>
      </c>
      <c r="K26" s="519">
        <f>'план УП'!K30</f>
        <v>0</v>
      </c>
      <c r="L26" s="519">
        <f>'план УП'!L30</f>
        <v>0</v>
      </c>
      <c r="M26" s="519">
        <f>'план УП'!M30</f>
        <v>0</v>
      </c>
      <c r="N26" s="520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2"/>
      <c r="AR26" s="520"/>
      <c r="AS26" s="521"/>
      <c r="AT26" s="521"/>
      <c r="AU26" s="521"/>
      <c r="AV26" s="521"/>
      <c r="AW26" s="521"/>
      <c r="AX26" s="521"/>
      <c r="AY26" s="521"/>
      <c r="AZ26" s="521"/>
      <c r="BA26" s="521"/>
      <c r="BB26" s="521"/>
      <c r="BC26" s="521"/>
      <c r="BD26" s="521"/>
      <c r="BE26" s="521"/>
      <c r="BF26" s="521"/>
      <c r="BG26" s="521"/>
      <c r="BH26" s="521"/>
      <c r="BI26" s="521"/>
      <c r="BJ26" s="521"/>
      <c r="BK26" s="521"/>
      <c r="BL26" s="521"/>
      <c r="BM26" s="521"/>
      <c r="BN26" s="521"/>
      <c r="BO26" s="521"/>
      <c r="BP26" s="521"/>
      <c r="BQ26" s="521"/>
      <c r="BR26" s="521"/>
      <c r="BS26" s="521"/>
      <c r="BT26" s="521"/>
      <c r="BU26" s="521"/>
      <c r="BV26" s="521"/>
      <c r="BW26" s="521"/>
      <c r="BX26" s="521"/>
      <c r="BY26" s="521"/>
      <c r="BZ26" s="521"/>
      <c r="CA26" s="521"/>
      <c r="CB26" s="521"/>
      <c r="CC26" s="521"/>
      <c r="CD26" s="521"/>
      <c r="CE26" s="521"/>
      <c r="CF26" s="521"/>
      <c r="CG26" s="521"/>
      <c r="CH26" s="521"/>
      <c r="CI26" s="521"/>
      <c r="CJ26" s="521"/>
      <c r="CK26" s="521"/>
      <c r="CL26" s="521"/>
      <c r="CM26" s="521"/>
      <c r="CN26" s="521"/>
      <c r="CO26" s="521"/>
      <c r="CP26" s="521"/>
      <c r="CQ26" s="521"/>
      <c r="CR26" s="521"/>
      <c r="CS26" s="521"/>
      <c r="CT26" s="521"/>
      <c r="CU26" s="521"/>
      <c r="CV26" s="521"/>
      <c r="CW26" s="521"/>
      <c r="CX26" s="521"/>
      <c r="CY26" s="521"/>
      <c r="CZ26" s="521"/>
      <c r="DA26" s="521"/>
      <c r="DB26" s="521"/>
      <c r="DC26" s="521"/>
      <c r="DD26" s="521"/>
      <c r="DE26" s="521"/>
      <c r="DF26" s="521"/>
      <c r="DG26" s="521"/>
      <c r="DH26" s="521"/>
      <c r="DI26" s="522"/>
    </row>
    <row r="27" spans="1:113" ht="12.75">
      <c r="A27" s="513" t="str">
        <f>'план УП'!A31</f>
        <v>1Б</v>
      </c>
      <c r="B27" s="100">
        <f>'план УП'!B31</f>
        <v>7</v>
      </c>
      <c r="C27" s="514">
        <f>'план УП'!C31</f>
        <v>0</v>
      </c>
      <c r="D27" s="515">
        <f>'план УП'!D31</f>
        <v>0</v>
      </c>
      <c r="E27" s="516">
        <f>'план УП'!E31</f>
        <v>0</v>
      </c>
      <c r="F27" s="517">
        <f>'план УП'!F31</f>
        <v>0</v>
      </c>
      <c r="G27" s="518">
        <f>'план УП'!G31</f>
        <v>0</v>
      </c>
      <c r="H27" s="519">
        <f>'план УП'!H31</f>
        <v>0</v>
      </c>
      <c r="I27" s="519">
        <f>'план УП'!I31</f>
        <v>0</v>
      </c>
      <c r="J27" s="519">
        <f>'план УП'!J31</f>
        <v>0</v>
      </c>
      <c r="K27" s="519">
        <f>'план УП'!K31</f>
        <v>0</v>
      </c>
      <c r="L27" s="519">
        <f>'план УП'!L31</f>
        <v>0</v>
      </c>
      <c r="M27" s="519">
        <f>'план УП'!M31</f>
        <v>0</v>
      </c>
      <c r="N27" s="520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1"/>
      <c r="AH27" s="521"/>
      <c r="AI27" s="521"/>
      <c r="AJ27" s="521"/>
      <c r="AK27" s="521"/>
      <c r="AL27" s="521"/>
      <c r="AM27" s="521"/>
      <c r="AN27" s="521"/>
      <c r="AO27" s="521"/>
      <c r="AP27" s="521"/>
      <c r="AQ27" s="522"/>
      <c r="AR27" s="520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21"/>
      <c r="BZ27" s="521"/>
      <c r="CA27" s="521"/>
      <c r="CB27" s="521"/>
      <c r="CC27" s="521"/>
      <c r="CD27" s="521"/>
      <c r="CE27" s="521"/>
      <c r="CF27" s="521"/>
      <c r="CG27" s="521"/>
      <c r="CH27" s="521"/>
      <c r="CI27" s="521"/>
      <c r="CJ27" s="521"/>
      <c r="CK27" s="521"/>
      <c r="CL27" s="521"/>
      <c r="CM27" s="521"/>
      <c r="CN27" s="521"/>
      <c r="CO27" s="521"/>
      <c r="CP27" s="521"/>
      <c r="CQ27" s="521"/>
      <c r="CR27" s="521"/>
      <c r="CS27" s="521"/>
      <c r="CT27" s="521"/>
      <c r="CU27" s="521"/>
      <c r="CV27" s="521"/>
      <c r="CW27" s="521"/>
      <c r="CX27" s="521"/>
      <c r="CY27" s="521"/>
      <c r="CZ27" s="521"/>
      <c r="DA27" s="521"/>
      <c r="DB27" s="521"/>
      <c r="DC27" s="521"/>
      <c r="DD27" s="521"/>
      <c r="DE27" s="521"/>
      <c r="DF27" s="521"/>
      <c r="DG27" s="521"/>
      <c r="DH27" s="521"/>
      <c r="DI27" s="522"/>
    </row>
    <row r="28" spans="1:113" ht="12.75">
      <c r="A28" s="513" t="str">
        <f>'план УП'!A32</f>
        <v>1Б</v>
      </c>
      <c r="B28" s="100">
        <f>'план УП'!B32</f>
        <v>8</v>
      </c>
      <c r="C28" s="514">
        <f>'план УП'!C32</f>
        <v>0</v>
      </c>
      <c r="D28" s="515">
        <f>'план УП'!D32</f>
        <v>0</v>
      </c>
      <c r="E28" s="516">
        <f>'план УП'!E32</f>
        <v>0</v>
      </c>
      <c r="F28" s="517">
        <f>'план УП'!F32</f>
        <v>0</v>
      </c>
      <c r="G28" s="518">
        <f>'план УП'!G32</f>
        <v>0</v>
      </c>
      <c r="H28" s="519">
        <f>'план УП'!H32</f>
        <v>0</v>
      </c>
      <c r="I28" s="519">
        <f>'план УП'!I32</f>
        <v>0</v>
      </c>
      <c r="J28" s="519">
        <f>'план УП'!J32</f>
        <v>0</v>
      </c>
      <c r="K28" s="519">
        <f>'план УП'!K32</f>
        <v>0</v>
      </c>
      <c r="L28" s="519">
        <f>'план УП'!L32</f>
        <v>0</v>
      </c>
      <c r="M28" s="519">
        <f>'план УП'!M32</f>
        <v>0</v>
      </c>
      <c r="N28" s="520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521"/>
      <c r="AD28" s="521"/>
      <c r="AE28" s="521"/>
      <c r="AF28" s="521"/>
      <c r="AG28" s="521"/>
      <c r="AH28" s="521"/>
      <c r="AI28" s="521"/>
      <c r="AJ28" s="521"/>
      <c r="AK28" s="521"/>
      <c r="AL28" s="521"/>
      <c r="AM28" s="521"/>
      <c r="AN28" s="521"/>
      <c r="AO28" s="521"/>
      <c r="AP28" s="521"/>
      <c r="AQ28" s="522"/>
      <c r="AR28" s="520"/>
      <c r="AS28" s="521"/>
      <c r="AT28" s="521"/>
      <c r="AU28" s="521"/>
      <c r="AV28" s="521"/>
      <c r="AW28" s="521"/>
      <c r="AX28" s="521"/>
      <c r="AY28" s="521"/>
      <c r="AZ28" s="521"/>
      <c r="BA28" s="521"/>
      <c r="BB28" s="521"/>
      <c r="BC28" s="521"/>
      <c r="BD28" s="521"/>
      <c r="BE28" s="521"/>
      <c r="BF28" s="521"/>
      <c r="BG28" s="521"/>
      <c r="BH28" s="521"/>
      <c r="BI28" s="521"/>
      <c r="BJ28" s="521"/>
      <c r="BK28" s="521"/>
      <c r="BL28" s="521"/>
      <c r="BM28" s="521"/>
      <c r="BN28" s="521"/>
      <c r="BO28" s="521"/>
      <c r="BP28" s="521"/>
      <c r="BQ28" s="521"/>
      <c r="BR28" s="521"/>
      <c r="BS28" s="521"/>
      <c r="BT28" s="521"/>
      <c r="BU28" s="521"/>
      <c r="BV28" s="521"/>
      <c r="BW28" s="521"/>
      <c r="BX28" s="521"/>
      <c r="BY28" s="521"/>
      <c r="BZ28" s="521"/>
      <c r="CA28" s="521"/>
      <c r="CB28" s="521"/>
      <c r="CC28" s="521"/>
      <c r="CD28" s="521"/>
      <c r="CE28" s="521"/>
      <c r="CF28" s="521"/>
      <c r="CG28" s="521"/>
      <c r="CH28" s="521"/>
      <c r="CI28" s="521"/>
      <c r="CJ28" s="521"/>
      <c r="CK28" s="521"/>
      <c r="CL28" s="521"/>
      <c r="CM28" s="521"/>
      <c r="CN28" s="521"/>
      <c r="CO28" s="521"/>
      <c r="CP28" s="521"/>
      <c r="CQ28" s="521"/>
      <c r="CR28" s="521"/>
      <c r="CS28" s="521"/>
      <c r="CT28" s="521"/>
      <c r="CU28" s="521"/>
      <c r="CV28" s="521"/>
      <c r="CW28" s="521"/>
      <c r="CX28" s="521"/>
      <c r="CY28" s="521"/>
      <c r="CZ28" s="521"/>
      <c r="DA28" s="521"/>
      <c r="DB28" s="521"/>
      <c r="DC28" s="521"/>
      <c r="DD28" s="521"/>
      <c r="DE28" s="521"/>
      <c r="DF28" s="521"/>
      <c r="DG28" s="521"/>
      <c r="DH28" s="521"/>
      <c r="DI28" s="522"/>
    </row>
    <row r="29" spans="1:113" ht="12.75">
      <c r="A29" s="513" t="str">
        <f>'план УП'!A33</f>
        <v>1Б</v>
      </c>
      <c r="B29" s="100">
        <f>'план УП'!B33</f>
        <v>9</v>
      </c>
      <c r="C29" s="514">
        <f>'план УП'!C33</f>
        <v>0</v>
      </c>
      <c r="D29" s="515">
        <f>'план УП'!D33</f>
        <v>0</v>
      </c>
      <c r="E29" s="516">
        <f>'план УП'!E33</f>
        <v>0</v>
      </c>
      <c r="F29" s="517">
        <f>'план УП'!F33</f>
        <v>0</v>
      </c>
      <c r="G29" s="518">
        <f>'план УП'!G33</f>
        <v>0</v>
      </c>
      <c r="H29" s="519">
        <f>'план УП'!H33</f>
        <v>0</v>
      </c>
      <c r="I29" s="519">
        <f>'план УП'!I33</f>
        <v>0</v>
      </c>
      <c r="J29" s="519">
        <f>'план УП'!J33</f>
        <v>0</v>
      </c>
      <c r="K29" s="519">
        <f>'план УП'!K33</f>
        <v>0</v>
      </c>
      <c r="L29" s="519">
        <f>'план УП'!L33</f>
        <v>0</v>
      </c>
      <c r="M29" s="519">
        <f>'план УП'!M33</f>
        <v>0</v>
      </c>
      <c r="N29" s="520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1"/>
      <c r="AK29" s="521"/>
      <c r="AL29" s="521"/>
      <c r="AM29" s="521"/>
      <c r="AN29" s="521"/>
      <c r="AO29" s="521"/>
      <c r="AP29" s="521"/>
      <c r="AQ29" s="522"/>
      <c r="AR29" s="520"/>
      <c r="AS29" s="521"/>
      <c r="AT29" s="521"/>
      <c r="AU29" s="521"/>
      <c r="AV29" s="521"/>
      <c r="AW29" s="521"/>
      <c r="AX29" s="521"/>
      <c r="AY29" s="521"/>
      <c r="AZ29" s="521"/>
      <c r="BA29" s="521"/>
      <c r="BB29" s="521"/>
      <c r="BC29" s="521"/>
      <c r="BD29" s="521"/>
      <c r="BE29" s="521"/>
      <c r="BF29" s="521"/>
      <c r="BG29" s="521"/>
      <c r="BH29" s="521"/>
      <c r="BI29" s="521"/>
      <c r="BJ29" s="521"/>
      <c r="BK29" s="521"/>
      <c r="BL29" s="521"/>
      <c r="BM29" s="521"/>
      <c r="BN29" s="521"/>
      <c r="BO29" s="521"/>
      <c r="BP29" s="521"/>
      <c r="BQ29" s="521"/>
      <c r="BR29" s="521"/>
      <c r="BS29" s="521"/>
      <c r="BT29" s="521"/>
      <c r="BU29" s="521"/>
      <c r="BV29" s="521"/>
      <c r="BW29" s="521"/>
      <c r="BX29" s="521"/>
      <c r="BY29" s="521"/>
      <c r="BZ29" s="521"/>
      <c r="CA29" s="521"/>
      <c r="CB29" s="521"/>
      <c r="CC29" s="521"/>
      <c r="CD29" s="521"/>
      <c r="CE29" s="521"/>
      <c r="CF29" s="521"/>
      <c r="CG29" s="521"/>
      <c r="CH29" s="521"/>
      <c r="CI29" s="521"/>
      <c r="CJ29" s="521"/>
      <c r="CK29" s="521"/>
      <c r="CL29" s="521"/>
      <c r="CM29" s="521"/>
      <c r="CN29" s="521"/>
      <c r="CO29" s="521"/>
      <c r="CP29" s="521"/>
      <c r="CQ29" s="521"/>
      <c r="CR29" s="521"/>
      <c r="CS29" s="521"/>
      <c r="CT29" s="521"/>
      <c r="CU29" s="521"/>
      <c r="CV29" s="521"/>
      <c r="CW29" s="521"/>
      <c r="CX29" s="521"/>
      <c r="CY29" s="521"/>
      <c r="CZ29" s="521"/>
      <c r="DA29" s="521"/>
      <c r="DB29" s="521"/>
      <c r="DC29" s="521"/>
      <c r="DD29" s="521"/>
      <c r="DE29" s="521"/>
      <c r="DF29" s="521"/>
      <c r="DG29" s="521"/>
      <c r="DH29" s="521"/>
      <c r="DI29" s="522"/>
    </row>
    <row r="30" spans="1:113" ht="12.75">
      <c r="A30" s="513" t="str">
        <f>'план УП'!A34</f>
        <v>1Б</v>
      </c>
      <c r="B30" s="100">
        <f>'план УП'!B34</f>
        <v>10</v>
      </c>
      <c r="C30" s="514">
        <f>'план УП'!C34</f>
        <v>0</v>
      </c>
      <c r="D30" s="515">
        <f>'план УП'!D34</f>
        <v>0</v>
      </c>
      <c r="E30" s="516">
        <f>'план УП'!E34</f>
        <v>0</v>
      </c>
      <c r="F30" s="517">
        <f>'план УП'!F34</f>
        <v>0</v>
      </c>
      <c r="G30" s="518">
        <f>'план УП'!G34</f>
        <v>0</v>
      </c>
      <c r="H30" s="519">
        <f>'план УП'!H34</f>
        <v>0</v>
      </c>
      <c r="I30" s="519">
        <f>'план УП'!I34</f>
        <v>0</v>
      </c>
      <c r="J30" s="519">
        <f>'план УП'!J34</f>
        <v>0</v>
      </c>
      <c r="K30" s="519">
        <f>'план УП'!K34</f>
        <v>0</v>
      </c>
      <c r="L30" s="519">
        <f>'план УП'!L34</f>
        <v>0</v>
      </c>
      <c r="M30" s="519">
        <f>'план УП'!M34</f>
        <v>0</v>
      </c>
      <c r="N30" s="520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21"/>
      <c r="AK30" s="521"/>
      <c r="AL30" s="521"/>
      <c r="AM30" s="521"/>
      <c r="AN30" s="521"/>
      <c r="AO30" s="521"/>
      <c r="AP30" s="521"/>
      <c r="AQ30" s="522"/>
      <c r="AR30" s="520"/>
      <c r="AS30" s="521"/>
      <c r="AT30" s="521"/>
      <c r="AU30" s="521"/>
      <c r="AV30" s="521"/>
      <c r="AW30" s="521"/>
      <c r="AX30" s="521"/>
      <c r="AY30" s="521"/>
      <c r="AZ30" s="521"/>
      <c r="BA30" s="521"/>
      <c r="BB30" s="521"/>
      <c r="BC30" s="521"/>
      <c r="BD30" s="521"/>
      <c r="BE30" s="521"/>
      <c r="BF30" s="521"/>
      <c r="BG30" s="521"/>
      <c r="BH30" s="521"/>
      <c r="BI30" s="521"/>
      <c r="BJ30" s="521"/>
      <c r="BK30" s="521"/>
      <c r="BL30" s="521"/>
      <c r="BM30" s="521"/>
      <c r="BN30" s="521"/>
      <c r="BO30" s="521"/>
      <c r="BP30" s="521"/>
      <c r="BQ30" s="521"/>
      <c r="BR30" s="521"/>
      <c r="BS30" s="521"/>
      <c r="BT30" s="521"/>
      <c r="BU30" s="521"/>
      <c r="BV30" s="521"/>
      <c r="BW30" s="521"/>
      <c r="BX30" s="521"/>
      <c r="BY30" s="521"/>
      <c r="BZ30" s="521"/>
      <c r="CA30" s="521"/>
      <c r="CB30" s="521"/>
      <c r="CC30" s="521"/>
      <c r="CD30" s="521"/>
      <c r="CE30" s="521"/>
      <c r="CF30" s="521"/>
      <c r="CG30" s="521"/>
      <c r="CH30" s="521"/>
      <c r="CI30" s="521"/>
      <c r="CJ30" s="521"/>
      <c r="CK30" s="521"/>
      <c r="CL30" s="521"/>
      <c r="CM30" s="521"/>
      <c r="CN30" s="521"/>
      <c r="CO30" s="521"/>
      <c r="CP30" s="521"/>
      <c r="CQ30" s="521"/>
      <c r="CR30" s="521"/>
      <c r="CS30" s="521"/>
      <c r="CT30" s="521"/>
      <c r="CU30" s="521"/>
      <c r="CV30" s="521"/>
      <c r="CW30" s="521"/>
      <c r="CX30" s="521"/>
      <c r="CY30" s="521"/>
      <c r="CZ30" s="521"/>
      <c r="DA30" s="521"/>
      <c r="DB30" s="521"/>
      <c r="DC30" s="521"/>
      <c r="DD30" s="521"/>
      <c r="DE30" s="521"/>
      <c r="DF30" s="521"/>
      <c r="DG30" s="521"/>
      <c r="DH30" s="521"/>
      <c r="DI30" s="522"/>
    </row>
    <row r="31" spans="1:113" ht="12.75">
      <c r="A31" s="524" t="str">
        <f>'план УП'!A35</f>
        <v>1_ГСЕ</v>
      </c>
      <c r="B31" s="97">
        <f>'план УП'!B35</f>
        <v>0</v>
      </c>
      <c r="C31" s="501" t="str">
        <f>'план УП'!C35</f>
        <v>Вариативная часть</v>
      </c>
      <c r="D31" s="502">
        <f>'план УП'!D35</f>
        <v>0</v>
      </c>
      <c r="E31" s="503">
        <f>'план УП'!E35</f>
        <v>0</v>
      </c>
      <c r="F31" s="504">
        <f>'план УП'!F35</f>
        <v>0</v>
      </c>
      <c r="G31" s="505">
        <f>'план УП'!G35</f>
        <v>0</v>
      </c>
      <c r="H31" s="506">
        <f>'план УП'!H35</f>
        <v>0</v>
      </c>
      <c r="I31" s="506">
        <f>'план УП'!I35</f>
        <v>0</v>
      </c>
      <c r="J31" s="506">
        <f>'план УП'!J35</f>
        <v>0</v>
      </c>
      <c r="K31" s="506">
        <f>'план УП'!K35</f>
        <v>0</v>
      </c>
      <c r="L31" s="506">
        <f>'план УП'!L35</f>
        <v>0</v>
      </c>
      <c r="M31" s="506">
        <f>'план УП'!M35</f>
        <v>0</v>
      </c>
      <c r="N31" s="507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  <c r="AO31" s="508"/>
      <c r="AP31" s="508"/>
      <c r="AQ31" s="509"/>
      <c r="AR31" s="510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11"/>
      <c r="BK31" s="511"/>
      <c r="BL31" s="511"/>
      <c r="BM31" s="511"/>
      <c r="BN31" s="511"/>
      <c r="BO31" s="511"/>
      <c r="BP31" s="511"/>
      <c r="BQ31" s="511"/>
      <c r="BR31" s="511"/>
      <c r="BS31" s="511"/>
      <c r="BT31" s="511"/>
      <c r="BU31" s="511"/>
      <c r="BV31" s="511"/>
      <c r="BW31" s="511"/>
      <c r="BX31" s="511"/>
      <c r="BY31" s="511"/>
      <c r="BZ31" s="511"/>
      <c r="CA31" s="511"/>
      <c r="CB31" s="511"/>
      <c r="CC31" s="511"/>
      <c r="CD31" s="511"/>
      <c r="CE31" s="511"/>
      <c r="CF31" s="511"/>
      <c r="CG31" s="511"/>
      <c r="CH31" s="511"/>
      <c r="CI31" s="511"/>
      <c r="CJ31" s="511"/>
      <c r="CK31" s="511"/>
      <c r="CL31" s="511"/>
      <c r="CM31" s="511"/>
      <c r="CN31" s="511"/>
      <c r="CO31" s="511"/>
      <c r="CP31" s="511"/>
      <c r="CQ31" s="511"/>
      <c r="CR31" s="511"/>
      <c r="CS31" s="511"/>
      <c r="CT31" s="511"/>
      <c r="CU31" s="511"/>
      <c r="CV31" s="511"/>
      <c r="CW31" s="511"/>
      <c r="CX31" s="511"/>
      <c r="CY31" s="511"/>
      <c r="CZ31" s="511"/>
      <c r="DA31" s="511"/>
      <c r="DB31" s="511"/>
      <c r="DC31" s="511"/>
      <c r="DD31" s="511"/>
      <c r="DE31" s="511"/>
      <c r="DF31" s="511"/>
      <c r="DG31" s="511"/>
      <c r="DH31" s="511"/>
      <c r="DI31" s="512"/>
    </row>
    <row r="32" spans="1:113" ht="12.75">
      <c r="A32" s="513" t="str">
        <f>'план УП'!A36</f>
        <v>1В</v>
      </c>
      <c r="B32" s="100">
        <f>'план УП'!B36</f>
        <v>1</v>
      </c>
      <c r="C32" s="514">
        <f>'план УП'!C36</f>
        <v>0</v>
      </c>
      <c r="D32" s="515">
        <f>'план УП'!D36</f>
        <v>0</v>
      </c>
      <c r="E32" s="516">
        <f>'план УП'!E36</f>
        <v>0</v>
      </c>
      <c r="F32" s="517">
        <f>'план УП'!F36</f>
        <v>0</v>
      </c>
      <c r="G32" s="518">
        <f>'план УП'!G36</f>
        <v>0</v>
      </c>
      <c r="H32" s="519">
        <f>'план УП'!H36</f>
        <v>0</v>
      </c>
      <c r="I32" s="519">
        <f>'план УП'!I36</f>
        <v>0</v>
      </c>
      <c r="J32" s="519">
        <f>'план УП'!J36</f>
        <v>0</v>
      </c>
      <c r="K32" s="519">
        <f>'план УП'!K36</f>
        <v>0</v>
      </c>
      <c r="L32" s="519">
        <f>'план УП'!L36</f>
        <v>0</v>
      </c>
      <c r="M32" s="519">
        <f>'план УП'!M36</f>
        <v>0</v>
      </c>
      <c r="N32" s="520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1"/>
      <c r="AI32" s="521"/>
      <c r="AJ32" s="521"/>
      <c r="AK32" s="521"/>
      <c r="AL32" s="521"/>
      <c r="AM32" s="521"/>
      <c r="AN32" s="521"/>
      <c r="AO32" s="521"/>
      <c r="AP32" s="521"/>
      <c r="AQ32" s="522"/>
      <c r="AR32" s="520"/>
      <c r="AS32" s="521"/>
      <c r="AT32" s="521"/>
      <c r="AU32" s="521"/>
      <c r="AV32" s="521"/>
      <c r="AW32" s="521"/>
      <c r="AX32" s="521"/>
      <c r="AY32" s="521"/>
      <c r="AZ32" s="521"/>
      <c r="BA32" s="521"/>
      <c r="BB32" s="521"/>
      <c r="BC32" s="521"/>
      <c r="BD32" s="521"/>
      <c r="BE32" s="521"/>
      <c r="BF32" s="521"/>
      <c r="BG32" s="521"/>
      <c r="BH32" s="521"/>
      <c r="BI32" s="521"/>
      <c r="BJ32" s="521"/>
      <c r="BK32" s="521"/>
      <c r="BL32" s="521"/>
      <c r="BM32" s="521"/>
      <c r="BN32" s="521"/>
      <c r="BO32" s="521"/>
      <c r="BP32" s="521"/>
      <c r="BQ32" s="521"/>
      <c r="BR32" s="521"/>
      <c r="BS32" s="521"/>
      <c r="BT32" s="521"/>
      <c r="BU32" s="521"/>
      <c r="BV32" s="521"/>
      <c r="BW32" s="521"/>
      <c r="BX32" s="521"/>
      <c r="BY32" s="521"/>
      <c r="BZ32" s="521"/>
      <c r="CA32" s="521"/>
      <c r="CB32" s="521"/>
      <c r="CC32" s="521"/>
      <c r="CD32" s="521"/>
      <c r="CE32" s="521"/>
      <c r="CF32" s="521"/>
      <c r="CG32" s="521"/>
      <c r="CH32" s="521"/>
      <c r="CI32" s="521"/>
      <c r="CJ32" s="521"/>
      <c r="CK32" s="521"/>
      <c r="CL32" s="521"/>
      <c r="CM32" s="521"/>
      <c r="CN32" s="521"/>
      <c r="CO32" s="521"/>
      <c r="CP32" s="521"/>
      <c r="CQ32" s="521"/>
      <c r="CR32" s="521"/>
      <c r="CS32" s="521"/>
      <c r="CT32" s="521"/>
      <c r="CU32" s="521"/>
      <c r="CV32" s="521"/>
      <c r="CW32" s="521"/>
      <c r="CX32" s="521"/>
      <c r="CY32" s="521"/>
      <c r="CZ32" s="521"/>
      <c r="DA32" s="521"/>
      <c r="DB32" s="521"/>
      <c r="DC32" s="521"/>
      <c r="DD32" s="521"/>
      <c r="DE32" s="521"/>
      <c r="DF32" s="521"/>
      <c r="DG32" s="521"/>
      <c r="DH32" s="521"/>
      <c r="DI32" s="522"/>
    </row>
    <row r="33" spans="1:113" ht="12.75">
      <c r="A33" s="513" t="str">
        <f>'план УП'!A37</f>
        <v>1В</v>
      </c>
      <c r="B33" s="100">
        <f>'план УП'!B37</f>
        <v>2</v>
      </c>
      <c r="C33" s="514">
        <f>'план УП'!C37</f>
        <v>0</v>
      </c>
      <c r="D33" s="515">
        <f>'план УП'!D37</f>
        <v>0</v>
      </c>
      <c r="E33" s="516">
        <f>'план УП'!E37</f>
        <v>0</v>
      </c>
      <c r="F33" s="517">
        <f>'план УП'!F37</f>
        <v>0</v>
      </c>
      <c r="G33" s="518">
        <f>'план УП'!G37</f>
        <v>0</v>
      </c>
      <c r="H33" s="519">
        <f>'план УП'!H37</f>
        <v>0</v>
      </c>
      <c r="I33" s="519">
        <f>'план УП'!I37</f>
        <v>0</v>
      </c>
      <c r="J33" s="519">
        <f>'план УП'!J37</f>
        <v>0</v>
      </c>
      <c r="K33" s="519">
        <f>'план УП'!K37</f>
        <v>0</v>
      </c>
      <c r="L33" s="519">
        <f>'план УП'!L37</f>
        <v>0</v>
      </c>
      <c r="M33" s="519">
        <f>'план УП'!M37</f>
        <v>0</v>
      </c>
      <c r="N33" s="520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521"/>
      <c r="AD33" s="521"/>
      <c r="AE33" s="521"/>
      <c r="AF33" s="521"/>
      <c r="AG33" s="521"/>
      <c r="AH33" s="521"/>
      <c r="AI33" s="521"/>
      <c r="AJ33" s="521"/>
      <c r="AK33" s="521"/>
      <c r="AL33" s="521"/>
      <c r="AM33" s="521"/>
      <c r="AN33" s="521"/>
      <c r="AO33" s="521"/>
      <c r="AP33" s="521"/>
      <c r="AQ33" s="522"/>
      <c r="AR33" s="520"/>
      <c r="AS33" s="521"/>
      <c r="AT33" s="521"/>
      <c r="AU33" s="521"/>
      <c r="AV33" s="521"/>
      <c r="AW33" s="521"/>
      <c r="AX33" s="521"/>
      <c r="AY33" s="521"/>
      <c r="AZ33" s="521"/>
      <c r="BA33" s="521"/>
      <c r="BB33" s="521"/>
      <c r="BC33" s="521"/>
      <c r="BD33" s="521"/>
      <c r="BE33" s="521"/>
      <c r="BF33" s="521"/>
      <c r="BG33" s="521"/>
      <c r="BH33" s="521"/>
      <c r="BI33" s="521"/>
      <c r="BJ33" s="521"/>
      <c r="BK33" s="521"/>
      <c r="BL33" s="521"/>
      <c r="BM33" s="521"/>
      <c r="BN33" s="521"/>
      <c r="BO33" s="521"/>
      <c r="BP33" s="521"/>
      <c r="BQ33" s="521"/>
      <c r="BR33" s="521"/>
      <c r="BS33" s="521"/>
      <c r="BT33" s="521"/>
      <c r="BU33" s="521"/>
      <c r="BV33" s="521"/>
      <c r="BW33" s="521"/>
      <c r="BX33" s="521"/>
      <c r="BY33" s="521"/>
      <c r="BZ33" s="521"/>
      <c r="CA33" s="521"/>
      <c r="CB33" s="521"/>
      <c r="CC33" s="521"/>
      <c r="CD33" s="521"/>
      <c r="CE33" s="521"/>
      <c r="CF33" s="521"/>
      <c r="CG33" s="521"/>
      <c r="CH33" s="521"/>
      <c r="CI33" s="521"/>
      <c r="CJ33" s="521"/>
      <c r="CK33" s="521"/>
      <c r="CL33" s="521"/>
      <c r="CM33" s="521"/>
      <c r="CN33" s="521"/>
      <c r="CO33" s="521"/>
      <c r="CP33" s="521"/>
      <c r="CQ33" s="521"/>
      <c r="CR33" s="521"/>
      <c r="CS33" s="521"/>
      <c r="CT33" s="521"/>
      <c r="CU33" s="521"/>
      <c r="CV33" s="521"/>
      <c r="CW33" s="521"/>
      <c r="CX33" s="521"/>
      <c r="CY33" s="521"/>
      <c r="CZ33" s="521"/>
      <c r="DA33" s="521"/>
      <c r="DB33" s="521"/>
      <c r="DC33" s="521"/>
      <c r="DD33" s="521"/>
      <c r="DE33" s="521"/>
      <c r="DF33" s="521"/>
      <c r="DG33" s="521"/>
      <c r="DH33" s="521"/>
      <c r="DI33" s="522"/>
    </row>
    <row r="34" spans="1:113" ht="12.75">
      <c r="A34" s="513" t="str">
        <f>'план УП'!A38</f>
        <v>1В</v>
      </c>
      <c r="B34" s="100">
        <f>'план УП'!B38</f>
        <v>3</v>
      </c>
      <c r="C34" s="514">
        <f>'план УП'!C38</f>
        <v>0</v>
      </c>
      <c r="D34" s="515">
        <f>'план УП'!D38</f>
        <v>0</v>
      </c>
      <c r="E34" s="516">
        <f>'план УП'!E38</f>
        <v>0</v>
      </c>
      <c r="F34" s="517">
        <f>'план УП'!F38</f>
        <v>0</v>
      </c>
      <c r="G34" s="518">
        <f>'план УП'!G38</f>
        <v>0</v>
      </c>
      <c r="H34" s="519">
        <f>'план УП'!H38</f>
        <v>0</v>
      </c>
      <c r="I34" s="519">
        <f>'план УП'!I38</f>
        <v>0</v>
      </c>
      <c r="J34" s="519">
        <f>'план УП'!J38</f>
        <v>0</v>
      </c>
      <c r="K34" s="519">
        <f>'план УП'!K38</f>
        <v>0</v>
      </c>
      <c r="L34" s="519">
        <f>'план УП'!L38</f>
        <v>0</v>
      </c>
      <c r="M34" s="519">
        <f>'план УП'!M38</f>
        <v>0</v>
      </c>
      <c r="N34" s="520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1"/>
      <c r="AG34" s="521"/>
      <c r="AH34" s="521"/>
      <c r="AI34" s="521"/>
      <c r="AJ34" s="521"/>
      <c r="AK34" s="521"/>
      <c r="AL34" s="521"/>
      <c r="AM34" s="521"/>
      <c r="AN34" s="521"/>
      <c r="AO34" s="521"/>
      <c r="AP34" s="521"/>
      <c r="AQ34" s="522"/>
      <c r="AR34" s="520"/>
      <c r="AS34" s="521"/>
      <c r="AT34" s="521"/>
      <c r="AU34" s="521"/>
      <c r="AV34" s="521"/>
      <c r="AW34" s="521"/>
      <c r="AX34" s="521"/>
      <c r="AY34" s="521"/>
      <c r="AZ34" s="521"/>
      <c r="BA34" s="521"/>
      <c r="BB34" s="521"/>
      <c r="BC34" s="521"/>
      <c r="BD34" s="521"/>
      <c r="BE34" s="521"/>
      <c r="BF34" s="521"/>
      <c r="BG34" s="521"/>
      <c r="BH34" s="521"/>
      <c r="BI34" s="521"/>
      <c r="BJ34" s="521"/>
      <c r="BK34" s="521"/>
      <c r="BL34" s="521"/>
      <c r="BM34" s="521"/>
      <c r="BN34" s="521"/>
      <c r="BO34" s="521"/>
      <c r="BP34" s="521"/>
      <c r="BQ34" s="521"/>
      <c r="BR34" s="521"/>
      <c r="BS34" s="521"/>
      <c r="BT34" s="521"/>
      <c r="BU34" s="521"/>
      <c r="BV34" s="521"/>
      <c r="BW34" s="521"/>
      <c r="BX34" s="521"/>
      <c r="BY34" s="521"/>
      <c r="BZ34" s="521"/>
      <c r="CA34" s="521"/>
      <c r="CB34" s="521"/>
      <c r="CC34" s="521"/>
      <c r="CD34" s="521"/>
      <c r="CE34" s="521"/>
      <c r="CF34" s="521"/>
      <c r="CG34" s="521"/>
      <c r="CH34" s="521"/>
      <c r="CI34" s="521"/>
      <c r="CJ34" s="521"/>
      <c r="CK34" s="521"/>
      <c r="CL34" s="521"/>
      <c r="CM34" s="521"/>
      <c r="CN34" s="521"/>
      <c r="CO34" s="521"/>
      <c r="CP34" s="521"/>
      <c r="CQ34" s="521"/>
      <c r="CR34" s="521"/>
      <c r="CS34" s="521"/>
      <c r="CT34" s="521"/>
      <c r="CU34" s="521"/>
      <c r="CV34" s="521"/>
      <c r="CW34" s="521"/>
      <c r="CX34" s="521"/>
      <c r="CY34" s="521"/>
      <c r="CZ34" s="521"/>
      <c r="DA34" s="521"/>
      <c r="DB34" s="521"/>
      <c r="DC34" s="521"/>
      <c r="DD34" s="521"/>
      <c r="DE34" s="521"/>
      <c r="DF34" s="521"/>
      <c r="DG34" s="521"/>
      <c r="DH34" s="521"/>
      <c r="DI34" s="522"/>
    </row>
    <row r="35" spans="1:113" ht="12.75">
      <c r="A35" s="513" t="str">
        <f>'план УП'!A39</f>
        <v>1В</v>
      </c>
      <c r="B35" s="100">
        <f>'план УП'!B39</f>
        <v>4</v>
      </c>
      <c r="C35" s="514">
        <f>'план УП'!C39</f>
        <v>0</v>
      </c>
      <c r="D35" s="515">
        <f>'план УП'!D39</f>
        <v>0</v>
      </c>
      <c r="E35" s="516">
        <f>'план УП'!E39</f>
        <v>0</v>
      </c>
      <c r="F35" s="517">
        <f>'план УП'!F39</f>
        <v>0</v>
      </c>
      <c r="G35" s="518">
        <f>'план УП'!G39</f>
        <v>0</v>
      </c>
      <c r="H35" s="519">
        <f>'план УП'!H39</f>
        <v>0</v>
      </c>
      <c r="I35" s="519">
        <f>'план УП'!I39</f>
        <v>0</v>
      </c>
      <c r="J35" s="519">
        <f>'план УП'!J39</f>
        <v>0</v>
      </c>
      <c r="K35" s="519">
        <f>'план УП'!K39</f>
        <v>0</v>
      </c>
      <c r="L35" s="519">
        <f>'план УП'!L39</f>
        <v>0</v>
      </c>
      <c r="M35" s="519">
        <f>'план УП'!M39</f>
        <v>0</v>
      </c>
      <c r="N35" s="520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1"/>
      <c r="AC35" s="521"/>
      <c r="AD35" s="521"/>
      <c r="AE35" s="521"/>
      <c r="AF35" s="521"/>
      <c r="AG35" s="521"/>
      <c r="AH35" s="521"/>
      <c r="AI35" s="521"/>
      <c r="AJ35" s="521"/>
      <c r="AK35" s="521"/>
      <c r="AL35" s="521"/>
      <c r="AM35" s="521"/>
      <c r="AN35" s="521"/>
      <c r="AO35" s="521"/>
      <c r="AP35" s="521"/>
      <c r="AQ35" s="522"/>
      <c r="AR35" s="520"/>
      <c r="AS35" s="521"/>
      <c r="AT35" s="521"/>
      <c r="AU35" s="521"/>
      <c r="AV35" s="521"/>
      <c r="AW35" s="521"/>
      <c r="AX35" s="521"/>
      <c r="AY35" s="521"/>
      <c r="AZ35" s="521"/>
      <c r="BA35" s="521"/>
      <c r="BB35" s="521"/>
      <c r="BC35" s="521"/>
      <c r="BD35" s="521"/>
      <c r="BE35" s="521"/>
      <c r="BF35" s="521"/>
      <c r="BG35" s="521"/>
      <c r="BH35" s="521"/>
      <c r="BI35" s="521"/>
      <c r="BJ35" s="521"/>
      <c r="BK35" s="521"/>
      <c r="BL35" s="521"/>
      <c r="BM35" s="521"/>
      <c r="BN35" s="521"/>
      <c r="BO35" s="521"/>
      <c r="BP35" s="521"/>
      <c r="BQ35" s="521"/>
      <c r="BR35" s="521"/>
      <c r="BS35" s="521"/>
      <c r="BT35" s="521"/>
      <c r="BU35" s="521"/>
      <c r="BV35" s="521"/>
      <c r="BW35" s="521"/>
      <c r="BX35" s="521"/>
      <c r="BY35" s="521"/>
      <c r="BZ35" s="521"/>
      <c r="CA35" s="521"/>
      <c r="CB35" s="521"/>
      <c r="CC35" s="521"/>
      <c r="CD35" s="521"/>
      <c r="CE35" s="521"/>
      <c r="CF35" s="521"/>
      <c r="CG35" s="521"/>
      <c r="CH35" s="521"/>
      <c r="CI35" s="521"/>
      <c r="CJ35" s="521"/>
      <c r="CK35" s="521"/>
      <c r="CL35" s="521"/>
      <c r="CM35" s="521"/>
      <c r="CN35" s="521"/>
      <c r="CO35" s="521"/>
      <c r="CP35" s="521"/>
      <c r="CQ35" s="521"/>
      <c r="CR35" s="521"/>
      <c r="CS35" s="521"/>
      <c r="CT35" s="521"/>
      <c r="CU35" s="521"/>
      <c r="CV35" s="521"/>
      <c r="CW35" s="521"/>
      <c r="CX35" s="521"/>
      <c r="CY35" s="521"/>
      <c r="CZ35" s="521"/>
      <c r="DA35" s="521"/>
      <c r="DB35" s="521"/>
      <c r="DC35" s="521"/>
      <c r="DD35" s="521"/>
      <c r="DE35" s="521"/>
      <c r="DF35" s="521"/>
      <c r="DG35" s="521"/>
      <c r="DH35" s="521"/>
      <c r="DI35" s="522"/>
    </row>
    <row r="36" spans="1:113" ht="12.75">
      <c r="A36" s="513" t="str">
        <f>'план УП'!A40</f>
        <v>1В</v>
      </c>
      <c r="B36" s="100">
        <f>'план УП'!B40</f>
        <v>5</v>
      </c>
      <c r="C36" s="514">
        <f>'план УП'!C40</f>
        <v>0</v>
      </c>
      <c r="D36" s="515">
        <f>'план УП'!D40</f>
        <v>0</v>
      </c>
      <c r="E36" s="516">
        <f>'план УП'!E40</f>
        <v>0</v>
      </c>
      <c r="F36" s="517">
        <f>'план УП'!F40</f>
        <v>0</v>
      </c>
      <c r="G36" s="518">
        <f>'план УП'!G40</f>
        <v>0</v>
      </c>
      <c r="H36" s="519">
        <f>'план УП'!H40</f>
        <v>0</v>
      </c>
      <c r="I36" s="519">
        <f>'план УП'!I40</f>
        <v>0</v>
      </c>
      <c r="J36" s="519">
        <f>'план УП'!J40</f>
        <v>0</v>
      </c>
      <c r="K36" s="519">
        <f>'план УП'!K40</f>
        <v>0</v>
      </c>
      <c r="L36" s="519">
        <f>'план УП'!L40</f>
        <v>0</v>
      </c>
      <c r="M36" s="519">
        <f>'план УП'!M40</f>
        <v>0</v>
      </c>
      <c r="N36" s="520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521"/>
      <c r="AE36" s="521"/>
      <c r="AF36" s="521"/>
      <c r="AG36" s="521"/>
      <c r="AH36" s="521"/>
      <c r="AI36" s="521"/>
      <c r="AJ36" s="521"/>
      <c r="AK36" s="521"/>
      <c r="AL36" s="521"/>
      <c r="AM36" s="521"/>
      <c r="AN36" s="521"/>
      <c r="AO36" s="521"/>
      <c r="AP36" s="521"/>
      <c r="AQ36" s="522"/>
      <c r="AR36" s="520"/>
      <c r="AS36" s="521"/>
      <c r="AT36" s="521"/>
      <c r="AU36" s="521"/>
      <c r="AV36" s="521"/>
      <c r="AW36" s="521"/>
      <c r="AX36" s="521"/>
      <c r="AY36" s="521"/>
      <c r="AZ36" s="521"/>
      <c r="BA36" s="521"/>
      <c r="BB36" s="521"/>
      <c r="BC36" s="521"/>
      <c r="BD36" s="521"/>
      <c r="BE36" s="521"/>
      <c r="BF36" s="521"/>
      <c r="BG36" s="521"/>
      <c r="BH36" s="521"/>
      <c r="BI36" s="521"/>
      <c r="BJ36" s="521"/>
      <c r="BK36" s="521"/>
      <c r="BL36" s="521"/>
      <c r="BM36" s="521"/>
      <c r="BN36" s="521"/>
      <c r="BO36" s="521"/>
      <c r="BP36" s="521"/>
      <c r="BQ36" s="521"/>
      <c r="BR36" s="521"/>
      <c r="BS36" s="521"/>
      <c r="BT36" s="521"/>
      <c r="BU36" s="521"/>
      <c r="BV36" s="521"/>
      <c r="BW36" s="521"/>
      <c r="BX36" s="521"/>
      <c r="BY36" s="521"/>
      <c r="BZ36" s="521"/>
      <c r="CA36" s="521"/>
      <c r="CB36" s="521"/>
      <c r="CC36" s="521"/>
      <c r="CD36" s="521"/>
      <c r="CE36" s="521"/>
      <c r="CF36" s="521"/>
      <c r="CG36" s="521"/>
      <c r="CH36" s="521"/>
      <c r="CI36" s="521"/>
      <c r="CJ36" s="521"/>
      <c r="CK36" s="521"/>
      <c r="CL36" s="521"/>
      <c r="CM36" s="521"/>
      <c r="CN36" s="521"/>
      <c r="CO36" s="521"/>
      <c r="CP36" s="521"/>
      <c r="CQ36" s="521"/>
      <c r="CR36" s="521"/>
      <c r="CS36" s="521"/>
      <c r="CT36" s="521"/>
      <c r="CU36" s="521"/>
      <c r="CV36" s="521"/>
      <c r="CW36" s="521"/>
      <c r="CX36" s="521"/>
      <c r="CY36" s="521"/>
      <c r="CZ36" s="521"/>
      <c r="DA36" s="521"/>
      <c r="DB36" s="521"/>
      <c r="DC36" s="521"/>
      <c r="DD36" s="521"/>
      <c r="DE36" s="521"/>
      <c r="DF36" s="521"/>
      <c r="DG36" s="521"/>
      <c r="DH36" s="521"/>
      <c r="DI36" s="522"/>
    </row>
    <row r="37" spans="1:113" ht="12.75">
      <c r="A37" s="513" t="str">
        <f>'план УП'!A41</f>
        <v>1В</v>
      </c>
      <c r="B37" s="100">
        <f>'план УП'!B41</f>
        <v>6</v>
      </c>
      <c r="C37" s="514">
        <f>'план УП'!C41</f>
        <v>0</v>
      </c>
      <c r="D37" s="515">
        <f>'план УП'!D41</f>
        <v>0</v>
      </c>
      <c r="E37" s="516">
        <f>'план УП'!E41</f>
        <v>0</v>
      </c>
      <c r="F37" s="517">
        <f>'план УП'!F41</f>
        <v>0</v>
      </c>
      <c r="G37" s="518">
        <f>'план УП'!G41</f>
        <v>0</v>
      </c>
      <c r="H37" s="519">
        <f>'план УП'!H41</f>
        <v>0</v>
      </c>
      <c r="I37" s="519">
        <f>'план УП'!I41</f>
        <v>0</v>
      </c>
      <c r="J37" s="519">
        <f>'план УП'!J41</f>
        <v>0</v>
      </c>
      <c r="K37" s="519">
        <f>'план УП'!K41</f>
        <v>0</v>
      </c>
      <c r="L37" s="519">
        <f>'план УП'!L41</f>
        <v>0</v>
      </c>
      <c r="M37" s="519">
        <f>'план УП'!M41</f>
        <v>0</v>
      </c>
      <c r="N37" s="520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1"/>
      <c r="AI37" s="521"/>
      <c r="AJ37" s="521"/>
      <c r="AK37" s="521"/>
      <c r="AL37" s="521"/>
      <c r="AM37" s="521"/>
      <c r="AN37" s="521"/>
      <c r="AO37" s="521"/>
      <c r="AP37" s="521"/>
      <c r="AQ37" s="522"/>
      <c r="AR37" s="520"/>
      <c r="AS37" s="521"/>
      <c r="AT37" s="521"/>
      <c r="AU37" s="521"/>
      <c r="AV37" s="521"/>
      <c r="AW37" s="521"/>
      <c r="AX37" s="521"/>
      <c r="AY37" s="521"/>
      <c r="AZ37" s="521"/>
      <c r="BA37" s="521"/>
      <c r="BB37" s="521"/>
      <c r="BC37" s="521"/>
      <c r="BD37" s="521"/>
      <c r="BE37" s="521"/>
      <c r="BF37" s="521"/>
      <c r="BG37" s="521"/>
      <c r="BH37" s="521"/>
      <c r="BI37" s="521"/>
      <c r="BJ37" s="521"/>
      <c r="BK37" s="521"/>
      <c r="BL37" s="521"/>
      <c r="BM37" s="521"/>
      <c r="BN37" s="521"/>
      <c r="BO37" s="521"/>
      <c r="BP37" s="521"/>
      <c r="BQ37" s="521"/>
      <c r="BR37" s="521"/>
      <c r="BS37" s="521"/>
      <c r="BT37" s="521"/>
      <c r="BU37" s="521"/>
      <c r="BV37" s="521"/>
      <c r="BW37" s="521"/>
      <c r="BX37" s="521"/>
      <c r="BY37" s="521"/>
      <c r="BZ37" s="521"/>
      <c r="CA37" s="521"/>
      <c r="CB37" s="521"/>
      <c r="CC37" s="521"/>
      <c r="CD37" s="521"/>
      <c r="CE37" s="521"/>
      <c r="CF37" s="521"/>
      <c r="CG37" s="521"/>
      <c r="CH37" s="521"/>
      <c r="CI37" s="521"/>
      <c r="CJ37" s="521"/>
      <c r="CK37" s="521"/>
      <c r="CL37" s="521"/>
      <c r="CM37" s="521"/>
      <c r="CN37" s="521"/>
      <c r="CO37" s="521"/>
      <c r="CP37" s="521"/>
      <c r="CQ37" s="521"/>
      <c r="CR37" s="521"/>
      <c r="CS37" s="521"/>
      <c r="CT37" s="521"/>
      <c r="CU37" s="521"/>
      <c r="CV37" s="521"/>
      <c r="CW37" s="521"/>
      <c r="CX37" s="521"/>
      <c r="CY37" s="521"/>
      <c r="CZ37" s="521"/>
      <c r="DA37" s="521"/>
      <c r="DB37" s="521"/>
      <c r="DC37" s="521"/>
      <c r="DD37" s="521"/>
      <c r="DE37" s="521"/>
      <c r="DF37" s="521"/>
      <c r="DG37" s="521"/>
      <c r="DH37" s="521"/>
      <c r="DI37" s="522"/>
    </row>
    <row r="38" spans="1:113" ht="12.75">
      <c r="A38" s="513" t="str">
        <f>'план УП'!A42</f>
        <v>1В</v>
      </c>
      <c r="B38" s="100">
        <f>'план УП'!B42</f>
        <v>7</v>
      </c>
      <c r="C38" s="514">
        <f>'план УП'!C42</f>
        <v>0</v>
      </c>
      <c r="D38" s="515">
        <f>'план УП'!D42</f>
        <v>0</v>
      </c>
      <c r="E38" s="516">
        <f>'план УП'!E42</f>
        <v>0</v>
      </c>
      <c r="F38" s="517">
        <f>'план УП'!F42</f>
        <v>0</v>
      </c>
      <c r="G38" s="518">
        <f>'план УП'!G42</f>
        <v>0</v>
      </c>
      <c r="H38" s="519">
        <f>'план УП'!H42</f>
        <v>0</v>
      </c>
      <c r="I38" s="519">
        <f>'план УП'!I42</f>
        <v>0</v>
      </c>
      <c r="J38" s="519">
        <f>'план УП'!J42</f>
        <v>0</v>
      </c>
      <c r="K38" s="519">
        <f>'план УП'!K42</f>
        <v>0</v>
      </c>
      <c r="L38" s="519">
        <f>'план УП'!L42</f>
        <v>0</v>
      </c>
      <c r="M38" s="519">
        <f>'план УП'!M42</f>
        <v>0</v>
      </c>
      <c r="N38" s="520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1"/>
      <c r="AB38" s="521"/>
      <c r="AC38" s="521"/>
      <c r="AD38" s="521"/>
      <c r="AE38" s="521"/>
      <c r="AF38" s="521"/>
      <c r="AG38" s="521"/>
      <c r="AH38" s="521"/>
      <c r="AI38" s="521"/>
      <c r="AJ38" s="521"/>
      <c r="AK38" s="521"/>
      <c r="AL38" s="521"/>
      <c r="AM38" s="521"/>
      <c r="AN38" s="521"/>
      <c r="AO38" s="521"/>
      <c r="AP38" s="521"/>
      <c r="AQ38" s="522"/>
      <c r="AR38" s="520"/>
      <c r="AS38" s="521"/>
      <c r="AT38" s="521"/>
      <c r="AU38" s="521"/>
      <c r="AV38" s="521"/>
      <c r="AW38" s="521"/>
      <c r="AX38" s="521"/>
      <c r="AY38" s="521"/>
      <c r="AZ38" s="521"/>
      <c r="BA38" s="521"/>
      <c r="BB38" s="521"/>
      <c r="BC38" s="521"/>
      <c r="BD38" s="521"/>
      <c r="BE38" s="521"/>
      <c r="BF38" s="521"/>
      <c r="BG38" s="521"/>
      <c r="BH38" s="521"/>
      <c r="BI38" s="521"/>
      <c r="BJ38" s="521"/>
      <c r="BK38" s="521"/>
      <c r="BL38" s="521"/>
      <c r="BM38" s="521"/>
      <c r="BN38" s="521"/>
      <c r="BO38" s="521"/>
      <c r="BP38" s="521"/>
      <c r="BQ38" s="521"/>
      <c r="BR38" s="521"/>
      <c r="BS38" s="521"/>
      <c r="BT38" s="521"/>
      <c r="BU38" s="521"/>
      <c r="BV38" s="521"/>
      <c r="BW38" s="521"/>
      <c r="BX38" s="521"/>
      <c r="BY38" s="521"/>
      <c r="BZ38" s="521"/>
      <c r="CA38" s="521"/>
      <c r="CB38" s="521"/>
      <c r="CC38" s="521"/>
      <c r="CD38" s="521"/>
      <c r="CE38" s="521"/>
      <c r="CF38" s="521"/>
      <c r="CG38" s="521"/>
      <c r="CH38" s="521"/>
      <c r="CI38" s="521"/>
      <c r="CJ38" s="521"/>
      <c r="CK38" s="521"/>
      <c r="CL38" s="521"/>
      <c r="CM38" s="521"/>
      <c r="CN38" s="521"/>
      <c r="CO38" s="521"/>
      <c r="CP38" s="521"/>
      <c r="CQ38" s="521"/>
      <c r="CR38" s="521"/>
      <c r="CS38" s="521"/>
      <c r="CT38" s="521"/>
      <c r="CU38" s="521"/>
      <c r="CV38" s="521"/>
      <c r="CW38" s="521"/>
      <c r="CX38" s="521"/>
      <c r="CY38" s="521"/>
      <c r="CZ38" s="521"/>
      <c r="DA38" s="521"/>
      <c r="DB38" s="521"/>
      <c r="DC38" s="521"/>
      <c r="DD38" s="521"/>
      <c r="DE38" s="521"/>
      <c r="DF38" s="521"/>
      <c r="DG38" s="521"/>
      <c r="DH38" s="521"/>
      <c r="DI38" s="522"/>
    </row>
    <row r="39" spans="1:113" ht="12.75">
      <c r="A39" s="513" t="str">
        <f>'план УП'!A43</f>
        <v>1В</v>
      </c>
      <c r="B39" s="100">
        <f>'план УП'!B43</f>
        <v>8</v>
      </c>
      <c r="C39" s="514">
        <f>'план УП'!C43</f>
        <v>0</v>
      </c>
      <c r="D39" s="515">
        <f>'план УП'!D43</f>
        <v>0</v>
      </c>
      <c r="E39" s="516">
        <f>'план УП'!E43</f>
        <v>0</v>
      </c>
      <c r="F39" s="517">
        <f>'план УП'!F43</f>
        <v>0</v>
      </c>
      <c r="G39" s="518">
        <f>'план УП'!G43</f>
        <v>0</v>
      </c>
      <c r="H39" s="519">
        <f>'план УП'!H43</f>
        <v>0</v>
      </c>
      <c r="I39" s="519">
        <f>'план УП'!I43</f>
        <v>0</v>
      </c>
      <c r="J39" s="519">
        <f>'план УП'!J43</f>
        <v>0</v>
      </c>
      <c r="K39" s="519">
        <f>'план УП'!K43</f>
        <v>0</v>
      </c>
      <c r="L39" s="519">
        <f>'план УП'!L43</f>
        <v>0</v>
      </c>
      <c r="M39" s="519">
        <f>'план УП'!M43</f>
        <v>0</v>
      </c>
      <c r="N39" s="520"/>
      <c r="O39" s="521"/>
      <c r="P39" s="521"/>
      <c r="Q39" s="521"/>
      <c r="R39" s="521"/>
      <c r="S39" s="521"/>
      <c r="T39" s="521"/>
      <c r="U39" s="521"/>
      <c r="V39" s="521"/>
      <c r="W39" s="521"/>
      <c r="X39" s="521"/>
      <c r="Y39" s="521"/>
      <c r="Z39" s="521"/>
      <c r="AA39" s="521"/>
      <c r="AB39" s="521"/>
      <c r="AC39" s="521"/>
      <c r="AD39" s="521"/>
      <c r="AE39" s="521"/>
      <c r="AF39" s="521"/>
      <c r="AG39" s="521"/>
      <c r="AH39" s="521"/>
      <c r="AI39" s="521"/>
      <c r="AJ39" s="521"/>
      <c r="AK39" s="521"/>
      <c r="AL39" s="521"/>
      <c r="AM39" s="521"/>
      <c r="AN39" s="521"/>
      <c r="AO39" s="521"/>
      <c r="AP39" s="521"/>
      <c r="AQ39" s="522"/>
      <c r="AR39" s="520"/>
      <c r="AS39" s="521"/>
      <c r="AT39" s="521"/>
      <c r="AU39" s="521"/>
      <c r="AV39" s="521"/>
      <c r="AW39" s="521"/>
      <c r="AX39" s="521"/>
      <c r="AY39" s="521"/>
      <c r="AZ39" s="521"/>
      <c r="BA39" s="521"/>
      <c r="BB39" s="521"/>
      <c r="BC39" s="521"/>
      <c r="BD39" s="521"/>
      <c r="BE39" s="521"/>
      <c r="BF39" s="521"/>
      <c r="BG39" s="521"/>
      <c r="BH39" s="521"/>
      <c r="BI39" s="521"/>
      <c r="BJ39" s="521"/>
      <c r="BK39" s="521"/>
      <c r="BL39" s="521"/>
      <c r="BM39" s="521"/>
      <c r="BN39" s="521"/>
      <c r="BO39" s="521"/>
      <c r="BP39" s="521"/>
      <c r="BQ39" s="521"/>
      <c r="BR39" s="521"/>
      <c r="BS39" s="521"/>
      <c r="BT39" s="521"/>
      <c r="BU39" s="521"/>
      <c r="BV39" s="521"/>
      <c r="BW39" s="521"/>
      <c r="BX39" s="521"/>
      <c r="BY39" s="521"/>
      <c r="BZ39" s="521"/>
      <c r="CA39" s="521"/>
      <c r="CB39" s="521"/>
      <c r="CC39" s="521"/>
      <c r="CD39" s="521"/>
      <c r="CE39" s="521"/>
      <c r="CF39" s="521"/>
      <c r="CG39" s="521"/>
      <c r="CH39" s="521"/>
      <c r="CI39" s="521"/>
      <c r="CJ39" s="521"/>
      <c r="CK39" s="521"/>
      <c r="CL39" s="521"/>
      <c r="CM39" s="521"/>
      <c r="CN39" s="521"/>
      <c r="CO39" s="521"/>
      <c r="CP39" s="521"/>
      <c r="CQ39" s="521"/>
      <c r="CR39" s="521"/>
      <c r="CS39" s="521"/>
      <c r="CT39" s="521"/>
      <c r="CU39" s="521"/>
      <c r="CV39" s="521"/>
      <c r="CW39" s="521"/>
      <c r="CX39" s="521"/>
      <c r="CY39" s="521"/>
      <c r="CZ39" s="521"/>
      <c r="DA39" s="521"/>
      <c r="DB39" s="521"/>
      <c r="DC39" s="521"/>
      <c r="DD39" s="521"/>
      <c r="DE39" s="521"/>
      <c r="DF39" s="521"/>
      <c r="DG39" s="521"/>
      <c r="DH39" s="521"/>
      <c r="DI39" s="522"/>
    </row>
    <row r="40" spans="1:113" ht="12.75">
      <c r="A40" s="513" t="str">
        <f>'план УП'!A44</f>
        <v>1В</v>
      </c>
      <c r="B40" s="100">
        <f>'план УП'!B44</f>
        <v>9</v>
      </c>
      <c r="C40" s="514">
        <f>'план УП'!C44</f>
        <v>0</v>
      </c>
      <c r="D40" s="515">
        <f>'план УП'!D44</f>
        <v>0</v>
      </c>
      <c r="E40" s="516">
        <f>'план УП'!E44</f>
        <v>0</v>
      </c>
      <c r="F40" s="517">
        <f>'план УП'!F44</f>
        <v>0</v>
      </c>
      <c r="G40" s="518">
        <f>'план УП'!G44</f>
        <v>0</v>
      </c>
      <c r="H40" s="519">
        <f>'план УП'!H44</f>
        <v>0</v>
      </c>
      <c r="I40" s="519">
        <f>'план УП'!I44</f>
        <v>0</v>
      </c>
      <c r="J40" s="519">
        <f>'план УП'!J44</f>
        <v>0</v>
      </c>
      <c r="K40" s="519">
        <f>'план УП'!K44</f>
        <v>0</v>
      </c>
      <c r="L40" s="519">
        <f>'план УП'!L44</f>
        <v>0</v>
      </c>
      <c r="M40" s="519">
        <f>'план УП'!M44</f>
        <v>0</v>
      </c>
      <c r="N40" s="520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1"/>
      <c r="AC40" s="521"/>
      <c r="AD40" s="521"/>
      <c r="AE40" s="521"/>
      <c r="AF40" s="521"/>
      <c r="AG40" s="521"/>
      <c r="AH40" s="521"/>
      <c r="AI40" s="521"/>
      <c r="AJ40" s="521"/>
      <c r="AK40" s="521"/>
      <c r="AL40" s="521"/>
      <c r="AM40" s="521"/>
      <c r="AN40" s="521"/>
      <c r="AO40" s="521"/>
      <c r="AP40" s="521"/>
      <c r="AQ40" s="522"/>
      <c r="AR40" s="520"/>
      <c r="AS40" s="521"/>
      <c r="AT40" s="521"/>
      <c r="AU40" s="521"/>
      <c r="AV40" s="521"/>
      <c r="AW40" s="521"/>
      <c r="AX40" s="521"/>
      <c r="AY40" s="521"/>
      <c r="AZ40" s="521"/>
      <c r="BA40" s="521"/>
      <c r="BB40" s="521"/>
      <c r="BC40" s="521"/>
      <c r="BD40" s="521"/>
      <c r="BE40" s="521"/>
      <c r="BF40" s="521"/>
      <c r="BG40" s="521"/>
      <c r="BH40" s="521"/>
      <c r="BI40" s="521"/>
      <c r="BJ40" s="521"/>
      <c r="BK40" s="521"/>
      <c r="BL40" s="521"/>
      <c r="BM40" s="521"/>
      <c r="BN40" s="521"/>
      <c r="BO40" s="521"/>
      <c r="BP40" s="521"/>
      <c r="BQ40" s="521"/>
      <c r="BR40" s="521"/>
      <c r="BS40" s="521"/>
      <c r="BT40" s="521"/>
      <c r="BU40" s="521"/>
      <c r="BV40" s="521"/>
      <c r="BW40" s="521"/>
      <c r="BX40" s="521"/>
      <c r="BY40" s="521"/>
      <c r="BZ40" s="521"/>
      <c r="CA40" s="521"/>
      <c r="CB40" s="521"/>
      <c r="CC40" s="521"/>
      <c r="CD40" s="521"/>
      <c r="CE40" s="521"/>
      <c r="CF40" s="521"/>
      <c r="CG40" s="521"/>
      <c r="CH40" s="521"/>
      <c r="CI40" s="521"/>
      <c r="CJ40" s="521"/>
      <c r="CK40" s="521"/>
      <c r="CL40" s="521"/>
      <c r="CM40" s="521"/>
      <c r="CN40" s="521"/>
      <c r="CO40" s="521"/>
      <c r="CP40" s="521"/>
      <c r="CQ40" s="521"/>
      <c r="CR40" s="521"/>
      <c r="CS40" s="521"/>
      <c r="CT40" s="521"/>
      <c r="CU40" s="521"/>
      <c r="CV40" s="521"/>
      <c r="CW40" s="521"/>
      <c r="CX40" s="521"/>
      <c r="CY40" s="521"/>
      <c r="CZ40" s="521"/>
      <c r="DA40" s="521"/>
      <c r="DB40" s="521"/>
      <c r="DC40" s="521"/>
      <c r="DD40" s="521"/>
      <c r="DE40" s="521"/>
      <c r="DF40" s="521"/>
      <c r="DG40" s="521"/>
      <c r="DH40" s="521"/>
      <c r="DI40" s="522"/>
    </row>
    <row r="41" spans="1:113" ht="13.5" thickBot="1">
      <c r="A41" s="513" t="str">
        <f>'план УП'!A45</f>
        <v>1В</v>
      </c>
      <c r="B41" s="100">
        <f>'план УП'!B45</f>
        <v>10</v>
      </c>
      <c r="C41" s="514">
        <f>'план УП'!C45</f>
        <v>0</v>
      </c>
      <c r="D41" s="515">
        <f>'план УП'!D45</f>
        <v>0</v>
      </c>
      <c r="E41" s="516">
        <f>'план УП'!E45</f>
        <v>0</v>
      </c>
      <c r="F41" s="517">
        <f>'план УП'!F45</f>
        <v>0</v>
      </c>
      <c r="G41" s="518">
        <f>'план УП'!G45</f>
        <v>0</v>
      </c>
      <c r="H41" s="519">
        <f>'план УП'!H45</f>
        <v>0</v>
      </c>
      <c r="I41" s="519">
        <f>'план УП'!I45</f>
        <v>0</v>
      </c>
      <c r="J41" s="519">
        <f>'план УП'!J45</f>
        <v>0</v>
      </c>
      <c r="K41" s="519">
        <f>'план УП'!K45</f>
        <v>0</v>
      </c>
      <c r="L41" s="519">
        <f>'план УП'!L45</f>
        <v>0</v>
      </c>
      <c r="M41" s="519">
        <f>'план УП'!M45</f>
        <v>0</v>
      </c>
      <c r="N41" s="520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521"/>
      <c r="AD41" s="521"/>
      <c r="AE41" s="521"/>
      <c r="AF41" s="521"/>
      <c r="AG41" s="521"/>
      <c r="AH41" s="521"/>
      <c r="AI41" s="521"/>
      <c r="AJ41" s="521"/>
      <c r="AK41" s="521"/>
      <c r="AL41" s="521"/>
      <c r="AM41" s="521"/>
      <c r="AN41" s="521"/>
      <c r="AO41" s="521"/>
      <c r="AP41" s="521"/>
      <c r="AQ41" s="522"/>
      <c r="AR41" s="520"/>
      <c r="AS41" s="521"/>
      <c r="AT41" s="521"/>
      <c r="AU41" s="521"/>
      <c r="AV41" s="521"/>
      <c r="AW41" s="521"/>
      <c r="AX41" s="521"/>
      <c r="AY41" s="521"/>
      <c r="AZ41" s="521"/>
      <c r="BA41" s="521"/>
      <c r="BB41" s="521"/>
      <c r="BC41" s="521"/>
      <c r="BD41" s="521"/>
      <c r="BE41" s="521"/>
      <c r="BF41" s="521"/>
      <c r="BG41" s="521"/>
      <c r="BH41" s="521"/>
      <c r="BI41" s="521"/>
      <c r="BJ41" s="521"/>
      <c r="BK41" s="521"/>
      <c r="BL41" s="521"/>
      <c r="BM41" s="521"/>
      <c r="BN41" s="521"/>
      <c r="BO41" s="521"/>
      <c r="BP41" s="521"/>
      <c r="BQ41" s="521"/>
      <c r="BR41" s="521"/>
      <c r="BS41" s="521"/>
      <c r="BT41" s="521"/>
      <c r="BU41" s="521"/>
      <c r="BV41" s="521"/>
      <c r="BW41" s="521"/>
      <c r="BX41" s="521"/>
      <c r="BY41" s="521"/>
      <c r="BZ41" s="521"/>
      <c r="CA41" s="521"/>
      <c r="CB41" s="521"/>
      <c r="CC41" s="521"/>
      <c r="CD41" s="521"/>
      <c r="CE41" s="521"/>
      <c r="CF41" s="521"/>
      <c r="CG41" s="521"/>
      <c r="CH41" s="521"/>
      <c r="CI41" s="521"/>
      <c r="CJ41" s="521"/>
      <c r="CK41" s="521"/>
      <c r="CL41" s="521"/>
      <c r="CM41" s="521"/>
      <c r="CN41" s="521"/>
      <c r="CO41" s="521"/>
      <c r="CP41" s="521"/>
      <c r="CQ41" s="521"/>
      <c r="CR41" s="521"/>
      <c r="CS41" s="521"/>
      <c r="CT41" s="521"/>
      <c r="CU41" s="521"/>
      <c r="CV41" s="521"/>
      <c r="CW41" s="521"/>
      <c r="CX41" s="521"/>
      <c r="CY41" s="521"/>
      <c r="CZ41" s="521"/>
      <c r="DA41" s="521"/>
      <c r="DB41" s="521"/>
      <c r="DC41" s="521"/>
      <c r="DD41" s="521"/>
      <c r="DE41" s="521"/>
      <c r="DF41" s="521"/>
      <c r="DG41" s="521"/>
      <c r="DH41" s="521"/>
      <c r="DI41" s="522"/>
    </row>
    <row r="42" spans="1:113" ht="12.75">
      <c r="A42" s="525" t="str">
        <f>'план УП'!A46</f>
        <v>2_ЕН</v>
      </c>
      <c r="B42" s="526">
        <f>'план УП'!B46</f>
        <v>0</v>
      </c>
      <c r="C42" s="527" t="str">
        <f>'план УП'!C46</f>
        <v>2_Естественнонаучный</v>
      </c>
      <c r="D42" s="528">
        <f>'план УП'!D46</f>
        <v>0</v>
      </c>
      <c r="E42" s="529">
        <f>'план УП'!E46</f>
        <v>0</v>
      </c>
      <c r="F42" s="530">
        <f>'план УП'!F46</f>
        <v>0</v>
      </c>
      <c r="G42" s="531">
        <f>'план УП'!G46</f>
        <v>0</v>
      </c>
      <c r="H42" s="532">
        <f>'план УП'!H46</f>
        <v>0</v>
      </c>
      <c r="I42" s="532">
        <f>'план УП'!I46</f>
        <v>0</v>
      </c>
      <c r="J42" s="532">
        <f>'план УП'!J46</f>
        <v>0</v>
      </c>
      <c r="K42" s="532">
        <f>'план УП'!K46</f>
        <v>0</v>
      </c>
      <c r="L42" s="532">
        <f>'план УП'!L46</f>
        <v>0</v>
      </c>
      <c r="M42" s="532">
        <f>'план УП'!M46</f>
        <v>0</v>
      </c>
      <c r="N42" s="494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5"/>
      <c r="AL42" s="495"/>
      <c r="AM42" s="495"/>
      <c r="AN42" s="495"/>
      <c r="AO42" s="495"/>
      <c r="AP42" s="495"/>
      <c r="AQ42" s="496"/>
      <c r="AR42" s="497"/>
      <c r="AS42" s="498"/>
      <c r="AT42" s="498"/>
      <c r="AU42" s="498"/>
      <c r="AV42" s="498"/>
      <c r="AW42" s="498"/>
      <c r="AX42" s="498"/>
      <c r="AY42" s="498"/>
      <c r="AZ42" s="498"/>
      <c r="BA42" s="498"/>
      <c r="BB42" s="498"/>
      <c r="BC42" s="498"/>
      <c r="BD42" s="498"/>
      <c r="BE42" s="498"/>
      <c r="BF42" s="498"/>
      <c r="BG42" s="498"/>
      <c r="BH42" s="498"/>
      <c r="BI42" s="498"/>
      <c r="BJ42" s="498"/>
      <c r="BK42" s="498"/>
      <c r="BL42" s="498"/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8"/>
      <c r="CC42" s="498"/>
      <c r="CD42" s="498"/>
      <c r="CE42" s="498"/>
      <c r="CF42" s="498"/>
      <c r="CG42" s="498"/>
      <c r="CH42" s="498"/>
      <c r="CI42" s="498"/>
      <c r="CJ42" s="498"/>
      <c r="CK42" s="498"/>
      <c r="CL42" s="498"/>
      <c r="CM42" s="498"/>
      <c r="CN42" s="498"/>
      <c r="CO42" s="498"/>
      <c r="CP42" s="498"/>
      <c r="CQ42" s="498"/>
      <c r="CR42" s="498"/>
      <c r="CS42" s="498"/>
      <c r="CT42" s="498"/>
      <c r="CU42" s="498"/>
      <c r="CV42" s="498"/>
      <c r="CW42" s="498"/>
      <c r="CX42" s="498"/>
      <c r="CY42" s="498"/>
      <c r="CZ42" s="498"/>
      <c r="DA42" s="498"/>
      <c r="DB42" s="498"/>
      <c r="DC42" s="498"/>
      <c r="DD42" s="498"/>
      <c r="DE42" s="498"/>
      <c r="DF42" s="498"/>
      <c r="DG42" s="498"/>
      <c r="DH42" s="498"/>
      <c r="DI42" s="499"/>
    </row>
    <row r="43" spans="1:113" ht="12.75">
      <c r="A43" s="524" t="str">
        <f>'план УП'!A47</f>
        <v>2_ЕН</v>
      </c>
      <c r="B43" s="97">
        <f>'план УП'!B47</f>
        <v>0</v>
      </c>
      <c r="C43" s="501" t="str">
        <f>'план УП'!C47</f>
        <v>Базовая часть</v>
      </c>
      <c r="D43" s="502">
        <f>'план УП'!D47</f>
        <v>0</v>
      </c>
      <c r="E43" s="503">
        <f>'план УП'!E47</f>
        <v>0</v>
      </c>
      <c r="F43" s="504">
        <f>'план УП'!F47</f>
        <v>0</v>
      </c>
      <c r="G43" s="505">
        <f>'план УП'!G47</f>
        <v>0</v>
      </c>
      <c r="H43" s="506">
        <f>'план УП'!H47</f>
        <v>0</v>
      </c>
      <c r="I43" s="506">
        <f>'план УП'!I47</f>
        <v>0</v>
      </c>
      <c r="J43" s="506">
        <f>'план УП'!J47</f>
        <v>0</v>
      </c>
      <c r="K43" s="506">
        <f>'план УП'!K47</f>
        <v>0</v>
      </c>
      <c r="L43" s="506">
        <f>'план УП'!L47</f>
        <v>0</v>
      </c>
      <c r="M43" s="506">
        <f>'план УП'!M47</f>
        <v>0</v>
      </c>
      <c r="N43" s="507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8"/>
      <c r="AB43" s="508"/>
      <c r="AC43" s="508"/>
      <c r="AD43" s="508"/>
      <c r="AE43" s="508"/>
      <c r="AF43" s="508"/>
      <c r="AG43" s="508"/>
      <c r="AH43" s="508"/>
      <c r="AI43" s="508"/>
      <c r="AJ43" s="508"/>
      <c r="AK43" s="508"/>
      <c r="AL43" s="508"/>
      <c r="AM43" s="508"/>
      <c r="AN43" s="508"/>
      <c r="AO43" s="508"/>
      <c r="AP43" s="508"/>
      <c r="AQ43" s="509"/>
      <c r="AR43" s="510"/>
      <c r="AS43" s="511"/>
      <c r="AT43" s="511"/>
      <c r="AU43" s="511"/>
      <c r="AV43" s="511"/>
      <c r="AW43" s="511"/>
      <c r="AX43" s="511"/>
      <c r="AY43" s="511"/>
      <c r="AZ43" s="511"/>
      <c r="BA43" s="511"/>
      <c r="BB43" s="511"/>
      <c r="BC43" s="511"/>
      <c r="BD43" s="511"/>
      <c r="BE43" s="511"/>
      <c r="BF43" s="511"/>
      <c r="BG43" s="511"/>
      <c r="BH43" s="511"/>
      <c r="BI43" s="511"/>
      <c r="BJ43" s="511"/>
      <c r="BK43" s="511"/>
      <c r="BL43" s="511"/>
      <c r="BM43" s="511"/>
      <c r="BN43" s="511"/>
      <c r="BO43" s="511"/>
      <c r="BP43" s="511"/>
      <c r="BQ43" s="511"/>
      <c r="BR43" s="511"/>
      <c r="BS43" s="511"/>
      <c r="BT43" s="511"/>
      <c r="BU43" s="511"/>
      <c r="BV43" s="511"/>
      <c r="BW43" s="511"/>
      <c r="BX43" s="511"/>
      <c r="BY43" s="511"/>
      <c r="BZ43" s="511"/>
      <c r="CA43" s="511"/>
      <c r="CB43" s="511"/>
      <c r="CC43" s="511"/>
      <c r="CD43" s="511"/>
      <c r="CE43" s="511"/>
      <c r="CF43" s="511"/>
      <c r="CG43" s="511"/>
      <c r="CH43" s="511"/>
      <c r="CI43" s="511"/>
      <c r="CJ43" s="511"/>
      <c r="CK43" s="511"/>
      <c r="CL43" s="511"/>
      <c r="CM43" s="511"/>
      <c r="CN43" s="511"/>
      <c r="CO43" s="511"/>
      <c r="CP43" s="511"/>
      <c r="CQ43" s="511"/>
      <c r="CR43" s="511"/>
      <c r="CS43" s="511"/>
      <c r="CT43" s="511"/>
      <c r="CU43" s="511"/>
      <c r="CV43" s="511"/>
      <c r="CW43" s="511"/>
      <c r="CX43" s="511"/>
      <c r="CY43" s="511"/>
      <c r="CZ43" s="511"/>
      <c r="DA43" s="511"/>
      <c r="DB43" s="511"/>
      <c r="DC43" s="511"/>
      <c r="DD43" s="511"/>
      <c r="DE43" s="511"/>
      <c r="DF43" s="511"/>
      <c r="DG43" s="511"/>
      <c r="DH43" s="511"/>
      <c r="DI43" s="512"/>
    </row>
    <row r="44" spans="1:113" ht="12.75">
      <c r="A44" s="513" t="str">
        <f>'план УП'!A48</f>
        <v>2Б</v>
      </c>
      <c r="B44" s="100">
        <f>'план УП'!B48</f>
        <v>1</v>
      </c>
      <c r="C44" s="533">
        <f>'план УП'!C48</f>
        <v>0</v>
      </c>
      <c r="D44" s="515">
        <f>'план УП'!D48</f>
        <v>0</v>
      </c>
      <c r="E44" s="516">
        <f>'план УП'!E48</f>
        <v>0</v>
      </c>
      <c r="F44" s="517">
        <f>'план УП'!F48</f>
        <v>0</v>
      </c>
      <c r="G44" s="518">
        <f>'план УП'!G48</f>
        <v>0</v>
      </c>
      <c r="H44" s="519">
        <f>'план УП'!H48</f>
        <v>0</v>
      </c>
      <c r="I44" s="519">
        <f>'план УП'!I48</f>
        <v>0</v>
      </c>
      <c r="J44" s="519">
        <f>'план УП'!J48</f>
        <v>0</v>
      </c>
      <c r="K44" s="519">
        <f>'план УП'!K48</f>
        <v>0</v>
      </c>
      <c r="L44" s="519">
        <f>'план УП'!L48</f>
        <v>0</v>
      </c>
      <c r="M44" s="519">
        <f>'план УП'!M48</f>
        <v>0</v>
      </c>
      <c r="N44" s="520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522"/>
      <c r="AR44" s="520"/>
      <c r="AS44" s="521"/>
      <c r="AT44" s="521"/>
      <c r="AU44" s="521"/>
      <c r="AV44" s="521"/>
      <c r="AW44" s="521"/>
      <c r="AX44" s="521"/>
      <c r="AY44" s="521"/>
      <c r="AZ44" s="521"/>
      <c r="BA44" s="521"/>
      <c r="BB44" s="521"/>
      <c r="BC44" s="521"/>
      <c r="BD44" s="521"/>
      <c r="BE44" s="521"/>
      <c r="BF44" s="521"/>
      <c r="BG44" s="521"/>
      <c r="BH44" s="521"/>
      <c r="BI44" s="521"/>
      <c r="BJ44" s="521"/>
      <c r="BK44" s="521"/>
      <c r="BL44" s="521"/>
      <c r="BM44" s="521"/>
      <c r="BN44" s="521"/>
      <c r="BO44" s="521"/>
      <c r="BP44" s="521"/>
      <c r="BQ44" s="521"/>
      <c r="BR44" s="521"/>
      <c r="BS44" s="521"/>
      <c r="BT44" s="521"/>
      <c r="BU44" s="521"/>
      <c r="BV44" s="521"/>
      <c r="BW44" s="521"/>
      <c r="BX44" s="521"/>
      <c r="BY44" s="521"/>
      <c r="BZ44" s="521"/>
      <c r="CA44" s="521"/>
      <c r="CB44" s="521"/>
      <c r="CC44" s="521"/>
      <c r="CD44" s="521"/>
      <c r="CE44" s="521"/>
      <c r="CF44" s="521"/>
      <c r="CG44" s="521"/>
      <c r="CH44" s="521"/>
      <c r="CI44" s="521"/>
      <c r="CJ44" s="521"/>
      <c r="CK44" s="521"/>
      <c r="CL44" s="521"/>
      <c r="CM44" s="521"/>
      <c r="CN44" s="521"/>
      <c r="CO44" s="521"/>
      <c r="CP44" s="521"/>
      <c r="CQ44" s="521"/>
      <c r="CR44" s="521"/>
      <c r="CS44" s="521"/>
      <c r="CT44" s="521"/>
      <c r="CU44" s="521"/>
      <c r="CV44" s="521"/>
      <c r="CW44" s="521"/>
      <c r="CX44" s="521"/>
      <c r="CY44" s="521"/>
      <c r="CZ44" s="521"/>
      <c r="DA44" s="521"/>
      <c r="DB44" s="521"/>
      <c r="DC44" s="521"/>
      <c r="DD44" s="521"/>
      <c r="DE44" s="521"/>
      <c r="DF44" s="521"/>
      <c r="DG44" s="521"/>
      <c r="DH44" s="521"/>
      <c r="DI44" s="522"/>
    </row>
    <row r="45" spans="1:113" ht="12.75">
      <c r="A45" s="513" t="str">
        <f>'план УП'!A49</f>
        <v>2Б</v>
      </c>
      <c r="B45" s="100">
        <f>'план УП'!B49</f>
        <v>2</v>
      </c>
      <c r="C45" s="533">
        <f>'план УП'!C49</f>
        <v>0</v>
      </c>
      <c r="D45" s="515">
        <f>'план УП'!D49</f>
        <v>0</v>
      </c>
      <c r="E45" s="516">
        <f>'план УП'!E49</f>
        <v>0</v>
      </c>
      <c r="F45" s="517">
        <f>'план УП'!F49</f>
        <v>0</v>
      </c>
      <c r="G45" s="518">
        <f>'план УП'!G49</f>
        <v>0</v>
      </c>
      <c r="H45" s="519">
        <f>'план УП'!H49</f>
        <v>0</v>
      </c>
      <c r="I45" s="519">
        <f>'план УП'!I49</f>
        <v>0</v>
      </c>
      <c r="J45" s="519">
        <f>'план УП'!J49</f>
        <v>0</v>
      </c>
      <c r="K45" s="519">
        <f>'план УП'!K49</f>
        <v>0</v>
      </c>
      <c r="L45" s="519">
        <f>'план УП'!L49</f>
        <v>0</v>
      </c>
      <c r="M45" s="519">
        <f>'план УП'!M49</f>
        <v>0</v>
      </c>
      <c r="N45" s="520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21"/>
      <c r="AI45" s="521"/>
      <c r="AJ45" s="521"/>
      <c r="AK45" s="521"/>
      <c r="AL45" s="521"/>
      <c r="AM45" s="521"/>
      <c r="AN45" s="521"/>
      <c r="AO45" s="521"/>
      <c r="AP45" s="521"/>
      <c r="AQ45" s="522"/>
      <c r="AR45" s="520"/>
      <c r="AS45" s="521"/>
      <c r="AT45" s="521"/>
      <c r="AU45" s="521"/>
      <c r="AV45" s="521"/>
      <c r="AW45" s="521"/>
      <c r="AX45" s="521"/>
      <c r="AY45" s="521"/>
      <c r="AZ45" s="521"/>
      <c r="BA45" s="521"/>
      <c r="BB45" s="521"/>
      <c r="BC45" s="521"/>
      <c r="BD45" s="521"/>
      <c r="BE45" s="521"/>
      <c r="BF45" s="521"/>
      <c r="BG45" s="521"/>
      <c r="BH45" s="521"/>
      <c r="BI45" s="521"/>
      <c r="BJ45" s="521"/>
      <c r="BK45" s="521"/>
      <c r="BL45" s="521"/>
      <c r="BM45" s="521"/>
      <c r="BN45" s="521"/>
      <c r="BO45" s="521"/>
      <c r="BP45" s="521"/>
      <c r="BQ45" s="521"/>
      <c r="BR45" s="521"/>
      <c r="BS45" s="521"/>
      <c r="BT45" s="521"/>
      <c r="BU45" s="521"/>
      <c r="BV45" s="521"/>
      <c r="BW45" s="521"/>
      <c r="BX45" s="521"/>
      <c r="BY45" s="521"/>
      <c r="BZ45" s="521"/>
      <c r="CA45" s="521"/>
      <c r="CB45" s="521"/>
      <c r="CC45" s="521"/>
      <c r="CD45" s="521"/>
      <c r="CE45" s="521"/>
      <c r="CF45" s="521"/>
      <c r="CG45" s="521"/>
      <c r="CH45" s="521"/>
      <c r="CI45" s="521"/>
      <c r="CJ45" s="521"/>
      <c r="CK45" s="521"/>
      <c r="CL45" s="521"/>
      <c r="CM45" s="521"/>
      <c r="CN45" s="521"/>
      <c r="CO45" s="521"/>
      <c r="CP45" s="521"/>
      <c r="CQ45" s="521"/>
      <c r="CR45" s="521"/>
      <c r="CS45" s="521"/>
      <c r="CT45" s="521"/>
      <c r="CU45" s="521"/>
      <c r="CV45" s="521"/>
      <c r="CW45" s="521"/>
      <c r="CX45" s="521"/>
      <c r="CY45" s="521"/>
      <c r="CZ45" s="521"/>
      <c r="DA45" s="521"/>
      <c r="DB45" s="521"/>
      <c r="DC45" s="521"/>
      <c r="DD45" s="521"/>
      <c r="DE45" s="521"/>
      <c r="DF45" s="521"/>
      <c r="DG45" s="521"/>
      <c r="DH45" s="521"/>
      <c r="DI45" s="522"/>
    </row>
    <row r="46" spans="1:113" ht="12.75">
      <c r="A46" s="513" t="str">
        <f>'план УП'!A50</f>
        <v>2Б</v>
      </c>
      <c r="B46" s="100">
        <f>'план УП'!B50</f>
        <v>3</v>
      </c>
      <c r="C46" s="533">
        <f>'план УП'!C50</f>
        <v>0</v>
      </c>
      <c r="D46" s="515">
        <f>'план УП'!D50</f>
        <v>0</v>
      </c>
      <c r="E46" s="516">
        <f>'план УП'!E50</f>
        <v>0</v>
      </c>
      <c r="F46" s="517">
        <f>'план УП'!F50</f>
        <v>0</v>
      </c>
      <c r="G46" s="518">
        <f>'план УП'!G50</f>
        <v>0</v>
      </c>
      <c r="H46" s="519">
        <f>'план УП'!H50</f>
        <v>0</v>
      </c>
      <c r="I46" s="519">
        <f>'план УП'!I50</f>
        <v>0</v>
      </c>
      <c r="J46" s="519">
        <f>'план УП'!J50</f>
        <v>0</v>
      </c>
      <c r="K46" s="519">
        <f>'план УП'!K50</f>
        <v>0</v>
      </c>
      <c r="L46" s="519">
        <f>'план УП'!L50</f>
        <v>0</v>
      </c>
      <c r="M46" s="519">
        <f>'план УП'!M50</f>
        <v>0</v>
      </c>
      <c r="N46" s="520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1"/>
      <c r="AF46" s="521"/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522"/>
      <c r="AR46" s="520"/>
      <c r="AS46" s="521"/>
      <c r="AT46" s="521"/>
      <c r="AU46" s="521"/>
      <c r="AV46" s="521"/>
      <c r="AW46" s="521"/>
      <c r="AX46" s="521"/>
      <c r="AY46" s="521"/>
      <c r="AZ46" s="521"/>
      <c r="BA46" s="521"/>
      <c r="BB46" s="521"/>
      <c r="BC46" s="521"/>
      <c r="BD46" s="521"/>
      <c r="BE46" s="521"/>
      <c r="BF46" s="521"/>
      <c r="BG46" s="521"/>
      <c r="BH46" s="521"/>
      <c r="BI46" s="521"/>
      <c r="BJ46" s="521"/>
      <c r="BK46" s="521"/>
      <c r="BL46" s="521"/>
      <c r="BM46" s="521"/>
      <c r="BN46" s="521"/>
      <c r="BO46" s="521"/>
      <c r="BP46" s="521"/>
      <c r="BQ46" s="521"/>
      <c r="BR46" s="521"/>
      <c r="BS46" s="521"/>
      <c r="BT46" s="521"/>
      <c r="BU46" s="521"/>
      <c r="BV46" s="521"/>
      <c r="BW46" s="521"/>
      <c r="BX46" s="521"/>
      <c r="BY46" s="521"/>
      <c r="BZ46" s="521"/>
      <c r="CA46" s="521"/>
      <c r="CB46" s="521"/>
      <c r="CC46" s="521"/>
      <c r="CD46" s="521"/>
      <c r="CE46" s="521"/>
      <c r="CF46" s="521"/>
      <c r="CG46" s="521"/>
      <c r="CH46" s="521"/>
      <c r="CI46" s="521"/>
      <c r="CJ46" s="521"/>
      <c r="CK46" s="521"/>
      <c r="CL46" s="521"/>
      <c r="CM46" s="521"/>
      <c r="CN46" s="521"/>
      <c r="CO46" s="521"/>
      <c r="CP46" s="521"/>
      <c r="CQ46" s="521"/>
      <c r="CR46" s="521"/>
      <c r="CS46" s="521"/>
      <c r="CT46" s="521"/>
      <c r="CU46" s="521"/>
      <c r="CV46" s="521"/>
      <c r="CW46" s="521"/>
      <c r="CX46" s="521"/>
      <c r="CY46" s="521"/>
      <c r="CZ46" s="521"/>
      <c r="DA46" s="521"/>
      <c r="DB46" s="521"/>
      <c r="DC46" s="521"/>
      <c r="DD46" s="521"/>
      <c r="DE46" s="521"/>
      <c r="DF46" s="521"/>
      <c r="DG46" s="521"/>
      <c r="DH46" s="521"/>
      <c r="DI46" s="522"/>
    </row>
    <row r="47" spans="1:113" ht="12.75">
      <c r="A47" s="513" t="str">
        <f>'план УП'!A51</f>
        <v>2Б</v>
      </c>
      <c r="B47" s="100">
        <f>'план УП'!B51</f>
        <v>4</v>
      </c>
      <c r="C47" s="533">
        <f>'план УП'!C51</f>
        <v>0</v>
      </c>
      <c r="D47" s="515">
        <f>'план УП'!D51</f>
        <v>0</v>
      </c>
      <c r="E47" s="516">
        <f>'план УП'!E51</f>
        <v>0</v>
      </c>
      <c r="F47" s="517">
        <f>'план УП'!F51</f>
        <v>0</v>
      </c>
      <c r="G47" s="518">
        <f>'план УП'!G51</f>
        <v>0</v>
      </c>
      <c r="H47" s="519">
        <f>'план УП'!H51</f>
        <v>0</v>
      </c>
      <c r="I47" s="519">
        <f>'план УП'!I51</f>
        <v>0</v>
      </c>
      <c r="J47" s="519">
        <f>'план УП'!J51</f>
        <v>0</v>
      </c>
      <c r="K47" s="519">
        <f>'план УП'!K51</f>
        <v>0</v>
      </c>
      <c r="L47" s="519">
        <f>'план УП'!L51</f>
        <v>0</v>
      </c>
      <c r="M47" s="519">
        <f>'план УП'!M51</f>
        <v>0</v>
      </c>
      <c r="N47" s="520"/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2"/>
      <c r="AR47" s="520"/>
      <c r="AS47" s="521"/>
      <c r="AT47" s="521"/>
      <c r="AU47" s="521"/>
      <c r="AV47" s="521"/>
      <c r="AW47" s="521"/>
      <c r="AX47" s="521"/>
      <c r="AY47" s="521"/>
      <c r="AZ47" s="521"/>
      <c r="BA47" s="521"/>
      <c r="BB47" s="521"/>
      <c r="BC47" s="521"/>
      <c r="BD47" s="521"/>
      <c r="BE47" s="521"/>
      <c r="BF47" s="521"/>
      <c r="BG47" s="521"/>
      <c r="BH47" s="521"/>
      <c r="BI47" s="521"/>
      <c r="BJ47" s="521"/>
      <c r="BK47" s="521"/>
      <c r="BL47" s="521"/>
      <c r="BM47" s="521"/>
      <c r="BN47" s="521"/>
      <c r="BO47" s="521"/>
      <c r="BP47" s="521"/>
      <c r="BQ47" s="521"/>
      <c r="BR47" s="521"/>
      <c r="BS47" s="521"/>
      <c r="BT47" s="521"/>
      <c r="BU47" s="521"/>
      <c r="BV47" s="521"/>
      <c r="BW47" s="521"/>
      <c r="BX47" s="521"/>
      <c r="BY47" s="521"/>
      <c r="BZ47" s="521"/>
      <c r="CA47" s="521"/>
      <c r="CB47" s="521"/>
      <c r="CC47" s="521"/>
      <c r="CD47" s="521"/>
      <c r="CE47" s="521"/>
      <c r="CF47" s="521"/>
      <c r="CG47" s="521"/>
      <c r="CH47" s="521"/>
      <c r="CI47" s="521"/>
      <c r="CJ47" s="521"/>
      <c r="CK47" s="521"/>
      <c r="CL47" s="521"/>
      <c r="CM47" s="521"/>
      <c r="CN47" s="521"/>
      <c r="CO47" s="521"/>
      <c r="CP47" s="521"/>
      <c r="CQ47" s="521"/>
      <c r="CR47" s="521"/>
      <c r="CS47" s="521"/>
      <c r="CT47" s="521"/>
      <c r="CU47" s="521"/>
      <c r="CV47" s="521"/>
      <c r="CW47" s="521"/>
      <c r="CX47" s="521"/>
      <c r="CY47" s="521"/>
      <c r="CZ47" s="521"/>
      <c r="DA47" s="521"/>
      <c r="DB47" s="521"/>
      <c r="DC47" s="521"/>
      <c r="DD47" s="521"/>
      <c r="DE47" s="521"/>
      <c r="DF47" s="521"/>
      <c r="DG47" s="521"/>
      <c r="DH47" s="521"/>
      <c r="DI47" s="522"/>
    </row>
    <row r="48" spans="1:113" ht="12.75">
      <c r="A48" s="513" t="str">
        <f>'план УП'!A52</f>
        <v>2Б</v>
      </c>
      <c r="B48" s="100">
        <f>'план УП'!B52</f>
        <v>5</v>
      </c>
      <c r="C48" s="533">
        <f>'план УП'!C52</f>
        <v>0</v>
      </c>
      <c r="D48" s="515">
        <f>'план УП'!D52</f>
        <v>0</v>
      </c>
      <c r="E48" s="516">
        <f>'план УП'!E52</f>
        <v>0</v>
      </c>
      <c r="F48" s="517">
        <f>'план УП'!F52</f>
        <v>0</v>
      </c>
      <c r="G48" s="518">
        <f>'план УП'!G52</f>
        <v>0</v>
      </c>
      <c r="H48" s="519">
        <f>'план УП'!H52</f>
        <v>0</v>
      </c>
      <c r="I48" s="519">
        <f>'план УП'!I52</f>
        <v>0</v>
      </c>
      <c r="J48" s="519">
        <f>'план УП'!J52</f>
        <v>0</v>
      </c>
      <c r="K48" s="519">
        <f>'план УП'!K52</f>
        <v>0</v>
      </c>
      <c r="L48" s="519">
        <f>'план УП'!L52</f>
        <v>0</v>
      </c>
      <c r="M48" s="519">
        <f>'план УП'!M52</f>
        <v>0</v>
      </c>
      <c r="N48" s="520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  <c r="AF48" s="521"/>
      <c r="AG48" s="521"/>
      <c r="AH48" s="521"/>
      <c r="AI48" s="521"/>
      <c r="AJ48" s="521"/>
      <c r="AK48" s="521"/>
      <c r="AL48" s="521"/>
      <c r="AM48" s="521"/>
      <c r="AN48" s="521"/>
      <c r="AO48" s="521"/>
      <c r="AP48" s="521"/>
      <c r="AQ48" s="522"/>
      <c r="AR48" s="520"/>
      <c r="AS48" s="521"/>
      <c r="AT48" s="521"/>
      <c r="AU48" s="521"/>
      <c r="AV48" s="521"/>
      <c r="AW48" s="521"/>
      <c r="AX48" s="521"/>
      <c r="AY48" s="521"/>
      <c r="AZ48" s="521"/>
      <c r="BA48" s="521"/>
      <c r="BB48" s="521"/>
      <c r="BC48" s="521"/>
      <c r="BD48" s="521"/>
      <c r="BE48" s="521"/>
      <c r="BF48" s="521"/>
      <c r="BG48" s="521"/>
      <c r="BH48" s="521"/>
      <c r="BI48" s="521"/>
      <c r="BJ48" s="521"/>
      <c r="BK48" s="521"/>
      <c r="BL48" s="521"/>
      <c r="BM48" s="521"/>
      <c r="BN48" s="521"/>
      <c r="BO48" s="521"/>
      <c r="BP48" s="521"/>
      <c r="BQ48" s="521"/>
      <c r="BR48" s="521"/>
      <c r="BS48" s="521"/>
      <c r="BT48" s="521"/>
      <c r="BU48" s="521"/>
      <c r="BV48" s="521"/>
      <c r="BW48" s="521"/>
      <c r="BX48" s="521"/>
      <c r="BY48" s="521"/>
      <c r="BZ48" s="521"/>
      <c r="CA48" s="521"/>
      <c r="CB48" s="521"/>
      <c r="CC48" s="521"/>
      <c r="CD48" s="521"/>
      <c r="CE48" s="521"/>
      <c r="CF48" s="521"/>
      <c r="CG48" s="521"/>
      <c r="CH48" s="521"/>
      <c r="CI48" s="521"/>
      <c r="CJ48" s="521"/>
      <c r="CK48" s="521"/>
      <c r="CL48" s="521"/>
      <c r="CM48" s="521"/>
      <c r="CN48" s="521"/>
      <c r="CO48" s="521"/>
      <c r="CP48" s="521"/>
      <c r="CQ48" s="521"/>
      <c r="CR48" s="521"/>
      <c r="CS48" s="521"/>
      <c r="CT48" s="521"/>
      <c r="CU48" s="521"/>
      <c r="CV48" s="521"/>
      <c r="CW48" s="521"/>
      <c r="CX48" s="521"/>
      <c r="CY48" s="521"/>
      <c r="CZ48" s="521"/>
      <c r="DA48" s="521"/>
      <c r="DB48" s="521"/>
      <c r="DC48" s="521"/>
      <c r="DD48" s="521"/>
      <c r="DE48" s="521"/>
      <c r="DF48" s="521"/>
      <c r="DG48" s="521"/>
      <c r="DH48" s="521"/>
      <c r="DI48" s="522"/>
    </row>
    <row r="49" spans="1:113" ht="12.75">
      <c r="A49" s="513" t="str">
        <f>'план УП'!A53</f>
        <v>2Б</v>
      </c>
      <c r="B49" s="100">
        <f>'план УП'!B53</f>
        <v>6</v>
      </c>
      <c r="C49" s="533">
        <f>'план УП'!C53</f>
        <v>0</v>
      </c>
      <c r="D49" s="515">
        <f>'план УП'!D53</f>
        <v>0</v>
      </c>
      <c r="E49" s="516">
        <f>'план УП'!E53</f>
        <v>0</v>
      </c>
      <c r="F49" s="517">
        <f>'план УП'!F53</f>
        <v>0</v>
      </c>
      <c r="G49" s="518">
        <f>'план УП'!G53</f>
        <v>0</v>
      </c>
      <c r="H49" s="519">
        <f>'план УП'!H53</f>
        <v>0</v>
      </c>
      <c r="I49" s="519">
        <f>'план УП'!I53</f>
        <v>0</v>
      </c>
      <c r="J49" s="519">
        <f>'план УП'!J53</f>
        <v>0</v>
      </c>
      <c r="K49" s="519">
        <f>'план УП'!K53</f>
        <v>0</v>
      </c>
      <c r="L49" s="519">
        <f>'план УП'!L53</f>
        <v>0</v>
      </c>
      <c r="M49" s="519">
        <f>'план УП'!M53</f>
        <v>0</v>
      </c>
      <c r="N49" s="520"/>
      <c r="O49" s="521"/>
      <c r="P49" s="521"/>
      <c r="Q49" s="521"/>
      <c r="R49" s="521"/>
      <c r="S49" s="521"/>
      <c r="T49" s="521"/>
      <c r="U49" s="521"/>
      <c r="V49" s="521"/>
      <c r="W49" s="521"/>
      <c r="X49" s="521"/>
      <c r="Y49" s="521"/>
      <c r="Z49" s="521"/>
      <c r="AA49" s="521"/>
      <c r="AB49" s="521"/>
      <c r="AC49" s="521"/>
      <c r="AD49" s="521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2"/>
      <c r="AR49" s="520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1"/>
      <c r="BG49" s="521"/>
      <c r="BH49" s="521"/>
      <c r="BI49" s="521"/>
      <c r="BJ49" s="521"/>
      <c r="BK49" s="521"/>
      <c r="BL49" s="521"/>
      <c r="BM49" s="521"/>
      <c r="BN49" s="521"/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1"/>
      <c r="CC49" s="521"/>
      <c r="CD49" s="521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1"/>
      <c r="CP49" s="521"/>
      <c r="CQ49" s="521"/>
      <c r="CR49" s="521"/>
      <c r="CS49" s="521"/>
      <c r="CT49" s="521"/>
      <c r="CU49" s="521"/>
      <c r="CV49" s="521"/>
      <c r="CW49" s="521"/>
      <c r="CX49" s="521"/>
      <c r="CY49" s="521"/>
      <c r="CZ49" s="521"/>
      <c r="DA49" s="521"/>
      <c r="DB49" s="521"/>
      <c r="DC49" s="521"/>
      <c r="DD49" s="521"/>
      <c r="DE49" s="521"/>
      <c r="DF49" s="521"/>
      <c r="DG49" s="521"/>
      <c r="DH49" s="521"/>
      <c r="DI49" s="522"/>
    </row>
    <row r="50" spans="1:113" ht="12.75">
      <c r="A50" s="513" t="str">
        <f>'план УП'!A54</f>
        <v>2Б</v>
      </c>
      <c r="B50" s="100">
        <f>'план УП'!B54</f>
        <v>7</v>
      </c>
      <c r="C50" s="533">
        <f>'план УП'!C54</f>
        <v>0</v>
      </c>
      <c r="D50" s="515">
        <f>'план УП'!D54</f>
        <v>0</v>
      </c>
      <c r="E50" s="516">
        <f>'план УП'!E54</f>
        <v>0</v>
      </c>
      <c r="F50" s="517">
        <f>'план УП'!F54</f>
        <v>0</v>
      </c>
      <c r="G50" s="518">
        <f>'план УП'!G54</f>
        <v>0</v>
      </c>
      <c r="H50" s="519">
        <f>'план УП'!H54</f>
        <v>0</v>
      </c>
      <c r="I50" s="519">
        <f>'план УП'!I54</f>
        <v>0</v>
      </c>
      <c r="J50" s="519">
        <f>'план УП'!J54</f>
        <v>0</v>
      </c>
      <c r="K50" s="519">
        <f>'план УП'!K54</f>
        <v>0</v>
      </c>
      <c r="L50" s="519">
        <f>'план УП'!L54</f>
        <v>0</v>
      </c>
      <c r="M50" s="519">
        <f>'план УП'!M54</f>
        <v>0</v>
      </c>
      <c r="N50" s="520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1"/>
      <c r="AA50" s="521"/>
      <c r="AB50" s="521"/>
      <c r="AC50" s="521"/>
      <c r="AD50" s="521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2"/>
      <c r="AR50" s="520"/>
      <c r="AS50" s="521"/>
      <c r="AT50" s="521"/>
      <c r="AU50" s="521"/>
      <c r="AV50" s="521"/>
      <c r="AW50" s="521"/>
      <c r="AX50" s="521"/>
      <c r="AY50" s="521"/>
      <c r="AZ50" s="521"/>
      <c r="BA50" s="521"/>
      <c r="BB50" s="521"/>
      <c r="BC50" s="521"/>
      <c r="BD50" s="521"/>
      <c r="BE50" s="521"/>
      <c r="BF50" s="521"/>
      <c r="BG50" s="521"/>
      <c r="BH50" s="521"/>
      <c r="BI50" s="521"/>
      <c r="BJ50" s="521"/>
      <c r="BK50" s="521"/>
      <c r="BL50" s="521"/>
      <c r="BM50" s="521"/>
      <c r="BN50" s="521"/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1"/>
      <c r="CC50" s="521"/>
      <c r="CD50" s="521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  <c r="CQ50" s="521"/>
      <c r="CR50" s="521"/>
      <c r="CS50" s="521"/>
      <c r="CT50" s="521"/>
      <c r="CU50" s="521"/>
      <c r="CV50" s="521"/>
      <c r="CW50" s="521"/>
      <c r="CX50" s="521"/>
      <c r="CY50" s="521"/>
      <c r="CZ50" s="521"/>
      <c r="DA50" s="521"/>
      <c r="DB50" s="521"/>
      <c r="DC50" s="521"/>
      <c r="DD50" s="521"/>
      <c r="DE50" s="521"/>
      <c r="DF50" s="521"/>
      <c r="DG50" s="521"/>
      <c r="DH50" s="521"/>
      <c r="DI50" s="522"/>
    </row>
    <row r="51" spans="1:113" ht="12.75">
      <c r="A51" s="513" t="str">
        <f>'план УП'!A55</f>
        <v>2Б</v>
      </c>
      <c r="B51" s="100">
        <f>'план УП'!B55</f>
        <v>8</v>
      </c>
      <c r="C51" s="533">
        <f>'план УП'!C55</f>
        <v>0</v>
      </c>
      <c r="D51" s="515">
        <f>'план УП'!D55</f>
        <v>0</v>
      </c>
      <c r="E51" s="516">
        <f>'план УП'!E55</f>
        <v>0</v>
      </c>
      <c r="F51" s="517">
        <f>'план УП'!F55</f>
        <v>0</v>
      </c>
      <c r="G51" s="518">
        <f>'план УП'!G55</f>
        <v>0</v>
      </c>
      <c r="H51" s="519">
        <f>'план УП'!H55</f>
        <v>0</v>
      </c>
      <c r="I51" s="519">
        <f>'план УП'!I55</f>
        <v>0</v>
      </c>
      <c r="J51" s="519">
        <f>'план УП'!J55</f>
        <v>0</v>
      </c>
      <c r="K51" s="519">
        <f>'план УП'!K55</f>
        <v>0</v>
      </c>
      <c r="L51" s="519">
        <f>'план УП'!L55</f>
        <v>0</v>
      </c>
      <c r="M51" s="519">
        <f>'план УП'!M55</f>
        <v>0</v>
      </c>
      <c r="N51" s="520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521"/>
      <c r="Z51" s="521"/>
      <c r="AA51" s="521"/>
      <c r="AB51" s="521"/>
      <c r="AC51" s="521"/>
      <c r="AD51" s="521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2"/>
      <c r="AR51" s="520"/>
      <c r="AS51" s="521"/>
      <c r="AT51" s="521"/>
      <c r="AU51" s="521"/>
      <c r="AV51" s="521"/>
      <c r="AW51" s="521"/>
      <c r="AX51" s="521"/>
      <c r="AY51" s="521"/>
      <c r="AZ51" s="521"/>
      <c r="BA51" s="521"/>
      <c r="BB51" s="521"/>
      <c r="BC51" s="521"/>
      <c r="BD51" s="521"/>
      <c r="BE51" s="521"/>
      <c r="BF51" s="521"/>
      <c r="BG51" s="521"/>
      <c r="BH51" s="521"/>
      <c r="BI51" s="521"/>
      <c r="BJ51" s="521"/>
      <c r="BK51" s="521"/>
      <c r="BL51" s="521"/>
      <c r="BM51" s="521"/>
      <c r="BN51" s="521"/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1"/>
      <c r="CC51" s="521"/>
      <c r="CD51" s="521"/>
      <c r="CE51" s="521"/>
      <c r="CF51" s="521"/>
      <c r="CG51" s="521"/>
      <c r="CH51" s="521"/>
      <c r="CI51" s="521"/>
      <c r="CJ51" s="521"/>
      <c r="CK51" s="521"/>
      <c r="CL51" s="521"/>
      <c r="CM51" s="521"/>
      <c r="CN51" s="521"/>
      <c r="CO51" s="521"/>
      <c r="CP51" s="521"/>
      <c r="CQ51" s="521"/>
      <c r="CR51" s="521"/>
      <c r="CS51" s="521"/>
      <c r="CT51" s="521"/>
      <c r="CU51" s="521"/>
      <c r="CV51" s="521"/>
      <c r="CW51" s="521"/>
      <c r="CX51" s="521"/>
      <c r="CY51" s="521"/>
      <c r="CZ51" s="521"/>
      <c r="DA51" s="521"/>
      <c r="DB51" s="521"/>
      <c r="DC51" s="521"/>
      <c r="DD51" s="521"/>
      <c r="DE51" s="521"/>
      <c r="DF51" s="521"/>
      <c r="DG51" s="521"/>
      <c r="DH51" s="521"/>
      <c r="DI51" s="522"/>
    </row>
    <row r="52" spans="1:113" ht="12.75">
      <c r="A52" s="513" t="str">
        <f>'план УП'!A56</f>
        <v>2Б</v>
      </c>
      <c r="B52" s="100">
        <f>'план УП'!B56</f>
        <v>9</v>
      </c>
      <c r="C52" s="533">
        <f>'план УП'!C56</f>
        <v>0</v>
      </c>
      <c r="D52" s="515">
        <f>'план УП'!D56</f>
        <v>0</v>
      </c>
      <c r="E52" s="516">
        <f>'план УП'!E56</f>
        <v>0</v>
      </c>
      <c r="F52" s="517">
        <f>'план УП'!F56</f>
        <v>0</v>
      </c>
      <c r="G52" s="518">
        <f>'план УП'!G56</f>
        <v>0</v>
      </c>
      <c r="H52" s="519">
        <f>'план УП'!H56</f>
        <v>0</v>
      </c>
      <c r="I52" s="519">
        <f>'план УП'!I56</f>
        <v>0</v>
      </c>
      <c r="J52" s="519">
        <f>'план УП'!J56</f>
        <v>0</v>
      </c>
      <c r="K52" s="519">
        <f>'план УП'!K56</f>
        <v>0</v>
      </c>
      <c r="L52" s="519">
        <f>'план УП'!L56</f>
        <v>0</v>
      </c>
      <c r="M52" s="519">
        <f>'план УП'!M56</f>
        <v>0</v>
      </c>
      <c r="N52" s="520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21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2"/>
      <c r="AR52" s="520"/>
      <c r="AS52" s="521"/>
      <c r="AT52" s="521"/>
      <c r="AU52" s="521"/>
      <c r="AV52" s="521"/>
      <c r="AW52" s="521"/>
      <c r="AX52" s="521"/>
      <c r="AY52" s="521"/>
      <c r="AZ52" s="521"/>
      <c r="BA52" s="521"/>
      <c r="BB52" s="521"/>
      <c r="BC52" s="521"/>
      <c r="BD52" s="521"/>
      <c r="BE52" s="521"/>
      <c r="BF52" s="521"/>
      <c r="BG52" s="521"/>
      <c r="BH52" s="521"/>
      <c r="BI52" s="521"/>
      <c r="BJ52" s="521"/>
      <c r="BK52" s="521"/>
      <c r="BL52" s="521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1"/>
      <c r="CC52" s="521"/>
      <c r="CD52" s="521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  <c r="CQ52" s="521"/>
      <c r="CR52" s="521"/>
      <c r="CS52" s="521"/>
      <c r="CT52" s="521"/>
      <c r="CU52" s="521"/>
      <c r="CV52" s="521"/>
      <c r="CW52" s="521"/>
      <c r="CX52" s="521"/>
      <c r="CY52" s="521"/>
      <c r="CZ52" s="521"/>
      <c r="DA52" s="521"/>
      <c r="DB52" s="521"/>
      <c r="DC52" s="521"/>
      <c r="DD52" s="521"/>
      <c r="DE52" s="521"/>
      <c r="DF52" s="521"/>
      <c r="DG52" s="521"/>
      <c r="DH52" s="521"/>
      <c r="DI52" s="522"/>
    </row>
    <row r="53" spans="1:113" ht="12.75">
      <c r="A53" s="513" t="str">
        <f>'план УП'!A57</f>
        <v>2Б</v>
      </c>
      <c r="B53" s="100">
        <f>'план УП'!B57</f>
        <v>10</v>
      </c>
      <c r="C53" s="533">
        <f>'план УП'!C57</f>
        <v>0</v>
      </c>
      <c r="D53" s="515">
        <f>'план УП'!D57</f>
        <v>0</v>
      </c>
      <c r="E53" s="516">
        <f>'план УП'!E57</f>
        <v>0</v>
      </c>
      <c r="F53" s="517">
        <f>'план УП'!F57</f>
        <v>0</v>
      </c>
      <c r="G53" s="518">
        <f>'план УП'!G57</f>
        <v>0</v>
      </c>
      <c r="H53" s="519">
        <f>'план УП'!H57</f>
        <v>0</v>
      </c>
      <c r="I53" s="519">
        <f>'план УП'!I57</f>
        <v>0</v>
      </c>
      <c r="J53" s="519">
        <f>'план УП'!J57</f>
        <v>0</v>
      </c>
      <c r="K53" s="519">
        <f>'план УП'!K57</f>
        <v>0</v>
      </c>
      <c r="L53" s="519">
        <f>'план УП'!L57</f>
        <v>0</v>
      </c>
      <c r="M53" s="519">
        <f>'план УП'!M57</f>
        <v>0</v>
      </c>
      <c r="N53" s="520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A53" s="521"/>
      <c r="AB53" s="521"/>
      <c r="AC53" s="521"/>
      <c r="AD53" s="521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2"/>
      <c r="AR53" s="520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  <c r="CQ53" s="521"/>
      <c r="CR53" s="521"/>
      <c r="CS53" s="521"/>
      <c r="CT53" s="521"/>
      <c r="CU53" s="521"/>
      <c r="CV53" s="521"/>
      <c r="CW53" s="521"/>
      <c r="CX53" s="521"/>
      <c r="CY53" s="521"/>
      <c r="CZ53" s="521"/>
      <c r="DA53" s="521"/>
      <c r="DB53" s="521"/>
      <c r="DC53" s="521"/>
      <c r="DD53" s="521"/>
      <c r="DE53" s="521"/>
      <c r="DF53" s="521"/>
      <c r="DG53" s="521"/>
      <c r="DH53" s="521"/>
      <c r="DI53" s="522"/>
    </row>
    <row r="54" spans="1:113" ht="12.75">
      <c r="A54" s="513" t="str">
        <f>'план УП'!A58</f>
        <v>2Б</v>
      </c>
      <c r="B54" s="100">
        <f>'план УП'!B58</f>
        <v>11</v>
      </c>
      <c r="C54" s="533">
        <f>'план УП'!C58</f>
        <v>0</v>
      </c>
      <c r="D54" s="515">
        <f>'план УП'!D58</f>
        <v>0</v>
      </c>
      <c r="E54" s="516">
        <f>'план УП'!E58</f>
        <v>0</v>
      </c>
      <c r="F54" s="517">
        <f>'план УП'!F58</f>
        <v>0</v>
      </c>
      <c r="G54" s="518">
        <f>'план УП'!G58</f>
        <v>0</v>
      </c>
      <c r="H54" s="519">
        <f>'план УП'!H58</f>
        <v>0</v>
      </c>
      <c r="I54" s="519">
        <f>'план УП'!I58</f>
        <v>0</v>
      </c>
      <c r="J54" s="519">
        <f>'план УП'!J58</f>
        <v>0</v>
      </c>
      <c r="K54" s="519">
        <f>'план УП'!K58</f>
        <v>0</v>
      </c>
      <c r="L54" s="519">
        <f>'план УП'!L58</f>
        <v>0</v>
      </c>
      <c r="M54" s="519">
        <f>'план УП'!M58</f>
        <v>0</v>
      </c>
      <c r="N54" s="520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2"/>
      <c r="AR54" s="520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1"/>
      <c r="CC54" s="521"/>
      <c r="CD54" s="521"/>
      <c r="CE54" s="521"/>
      <c r="CF54" s="521"/>
      <c r="CG54" s="521"/>
      <c r="CH54" s="521"/>
      <c r="CI54" s="521"/>
      <c r="CJ54" s="521"/>
      <c r="CK54" s="521"/>
      <c r="CL54" s="521"/>
      <c r="CM54" s="521"/>
      <c r="CN54" s="521"/>
      <c r="CO54" s="521"/>
      <c r="CP54" s="521"/>
      <c r="CQ54" s="521"/>
      <c r="CR54" s="521"/>
      <c r="CS54" s="521"/>
      <c r="CT54" s="521"/>
      <c r="CU54" s="521"/>
      <c r="CV54" s="521"/>
      <c r="CW54" s="521"/>
      <c r="CX54" s="521"/>
      <c r="CY54" s="521"/>
      <c r="CZ54" s="521"/>
      <c r="DA54" s="521"/>
      <c r="DB54" s="521"/>
      <c r="DC54" s="521"/>
      <c r="DD54" s="521"/>
      <c r="DE54" s="521"/>
      <c r="DF54" s="521"/>
      <c r="DG54" s="521"/>
      <c r="DH54" s="521"/>
      <c r="DI54" s="522"/>
    </row>
    <row r="55" spans="1:113" ht="12.75">
      <c r="A55" s="513" t="str">
        <f>'план УП'!A59</f>
        <v>2Б</v>
      </c>
      <c r="B55" s="100">
        <f>'план УП'!B59</f>
        <v>12</v>
      </c>
      <c r="C55" s="533">
        <f>'план УП'!C59</f>
        <v>0</v>
      </c>
      <c r="D55" s="515">
        <f>'план УП'!D59</f>
        <v>0</v>
      </c>
      <c r="E55" s="516">
        <f>'план УП'!E59</f>
        <v>0</v>
      </c>
      <c r="F55" s="517">
        <f>'план УП'!F59</f>
        <v>0</v>
      </c>
      <c r="G55" s="518">
        <f>'план УП'!G59</f>
        <v>0</v>
      </c>
      <c r="H55" s="519">
        <f>'план УП'!H59</f>
        <v>0</v>
      </c>
      <c r="I55" s="519">
        <f>'план УП'!I59</f>
        <v>0</v>
      </c>
      <c r="J55" s="519">
        <f>'план УП'!J59</f>
        <v>0</v>
      </c>
      <c r="K55" s="519">
        <f>'план УП'!K59</f>
        <v>0</v>
      </c>
      <c r="L55" s="519">
        <f>'план УП'!L59</f>
        <v>0</v>
      </c>
      <c r="M55" s="519">
        <f>'план УП'!M59</f>
        <v>0</v>
      </c>
      <c r="N55" s="520"/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2"/>
      <c r="AR55" s="520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G55" s="521"/>
      <c r="BH55" s="521"/>
      <c r="BI55" s="521"/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  <c r="CQ55" s="521"/>
      <c r="CR55" s="521"/>
      <c r="CS55" s="521"/>
      <c r="CT55" s="521"/>
      <c r="CU55" s="521"/>
      <c r="CV55" s="521"/>
      <c r="CW55" s="521"/>
      <c r="CX55" s="521"/>
      <c r="CY55" s="521"/>
      <c r="CZ55" s="521"/>
      <c r="DA55" s="521"/>
      <c r="DB55" s="521"/>
      <c r="DC55" s="521"/>
      <c r="DD55" s="521"/>
      <c r="DE55" s="521"/>
      <c r="DF55" s="521"/>
      <c r="DG55" s="521"/>
      <c r="DH55" s="521"/>
      <c r="DI55" s="522"/>
    </row>
    <row r="56" spans="1:113" ht="12.75">
      <c r="A56" s="513" t="str">
        <f>'план УП'!A60</f>
        <v>2Б</v>
      </c>
      <c r="B56" s="100">
        <f>'план УП'!B60</f>
        <v>13</v>
      </c>
      <c r="C56" s="533">
        <f>'план УП'!C60</f>
        <v>0</v>
      </c>
      <c r="D56" s="515">
        <f>'план УП'!D60</f>
        <v>0</v>
      </c>
      <c r="E56" s="516">
        <f>'план УП'!E60</f>
        <v>0</v>
      </c>
      <c r="F56" s="517">
        <f>'план УП'!F60</f>
        <v>0</v>
      </c>
      <c r="G56" s="518">
        <f>'план УП'!G60</f>
        <v>0</v>
      </c>
      <c r="H56" s="519">
        <f>'план УП'!H60</f>
        <v>0</v>
      </c>
      <c r="I56" s="519">
        <f>'план УП'!I60</f>
        <v>0</v>
      </c>
      <c r="J56" s="519">
        <f>'план УП'!J60</f>
        <v>0</v>
      </c>
      <c r="K56" s="519">
        <f>'план УП'!K60</f>
        <v>0</v>
      </c>
      <c r="L56" s="519">
        <f>'план УП'!L60</f>
        <v>0</v>
      </c>
      <c r="M56" s="519">
        <f>'план УП'!M60</f>
        <v>0</v>
      </c>
      <c r="N56" s="520"/>
      <c r="O56" s="521"/>
      <c r="P56" s="521"/>
      <c r="Q56" s="521"/>
      <c r="R56" s="521"/>
      <c r="S56" s="521"/>
      <c r="T56" s="521"/>
      <c r="U56" s="521"/>
      <c r="V56" s="521"/>
      <c r="W56" s="521"/>
      <c r="X56" s="521"/>
      <c r="Y56" s="521"/>
      <c r="Z56" s="521"/>
      <c r="AA56" s="521"/>
      <c r="AB56" s="521"/>
      <c r="AC56" s="521"/>
      <c r="AD56" s="521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  <c r="AP56" s="521"/>
      <c r="AQ56" s="522"/>
      <c r="AR56" s="520"/>
      <c r="AS56" s="521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1"/>
      <c r="CC56" s="521"/>
      <c r="CD56" s="521"/>
      <c r="CE56" s="521"/>
      <c r="CF56" s="521"/>
      <c r="CG56" s="521"/>
      <c r="CH56" s="521"/>
      <c r="CI56" s="521"/>
      <c r="CJ56" s="521"/>
      <c r="CK56" s="521"/>
      <c r="CL56" s="521"/>
      <c r="CM56" s="521"/>
      <c r="CN56" s="521"/>
      <c r="CO56" s="521"/>
      <c r="CP56" s="521"/>
      <c r="CQ56" s="521"/>
      <c r="CR56" s="521"/>
      <c r="CS56" s="521"/>
      <c r="CT56" s="521"/>
      <c r="CU56" s="521"/>
      <c r="CV56" s="521"/>
      <c r="CW56" s="521"/>
      <c r="CX56" s="521"/>
      <c r="CY56" s="521"/>
      <c r="CZ56" s="521"/>
      <c r="DA56" s="521"/>
      <c r="DB56" s="521"/>
      <c r="DC56" s="521"/>
      <c r="DD56" s="521"/>
      <c r="DE56" s="521"/>
      <c r="DF56" s="521"/>
      <c r="DG56" s="521"/>
      <c r="DH56" s="521"/>
      <c r="DI56" s="522"/>
    </row>
    <row r="57" spans="1:113" ht="12.75">
      <c r="A57" s="513" t="str">
        <f>'план УП'!A61</f>
        <v>2Б</v>
      </c>
      <c r="B57" s="100">
        <f>'план УП'!B61</f>
        <v>14</v>
      </c>
      <c r="C57" s="533">
        <f>'план УП'!C61</f>
        <v>0</v>
      </c>
      <c r="D57" s="515">
        <f>'план УП'!D61</f>
        <v>0</v>
      </c>
      <c r="E57" s="516">
        <f>'план УП'!E61</f>
        <v>0</v>
      </c>
      <c r="F57" s="517">
        <f>'план УП'!F61</f>
        <v>0</v>
      </c>
      <c r="G57" s="518">
        <f>'план УП'!G61</f>
        <v>0</v>
      </c>
      <c r="H57" s="519">
        <f>'план УП'!H61</f>
        <v>0</v>
      </c>
      <c r="I57" s="519">
        <f>'план УП'!I61</f>
        <v>0</v>
      </c>
      <c r="J57" s="519">
        <f>'план УП'!J61</f>
        <v>0</v>
      </c>
      <c r="K57" s="519">
        <f>'план УП'!K61</f>
        <v>0</v>
      </c>
      <c r="L57" s="519">
        <f>'план УП'!L61</f>
        <v>0</v>
      </c>
      <c r="M57" s="519">
        <f>'план УП'!M61</f>
        <v>0</v>
      </c>
      <c r="N57" s="520"/>
      <c r="O57" s="521"/>
      <c r="P57" s="521"/>
      <c r="Q57" s="521"/>
      <c r="R57" s="521"/>
      <c r="S57" s="521"/>
      <c r="T57" s="521"/>
      <c r="U57" s="521"/>
      <c r="V57" s="521"/>
      <c r="W57" s="521"/>
      <c r="X57" s="521"/>
      <c r="Y57" s="521"/>
      <c r="Z57" s="521"/>
      <c r="AA57" s="521"/>
      <c r="AB57" s="521"/>
      <c r="AC57" s="521"/>
      <c r="AD57" s="521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2"/>
      <c r="AR57" s="520"/>
      <c r="AS57" s="521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1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  <c r="CQ57" s="521"/>
      <c r="CR57" s="521"/>
      <c r="CS57" s="521"/>
      <c r="CT57" s="521"/>
      <c r="CU57" s="521"/>
      <c r="CV57" s="521"/>
      <c r="CW57" s="521"/>
      <c r="CX57" s="521"/>
      <c r="CY57" s="521"/>
      <c r="CZ57" s="521"/>
      <c r="DA57" s="521"/>
      <c r="DB57" s="521"/>
      <c r="DC57" s="521"/>
      <c r="DD57" s="521"/>
      <c r="DE57" s="521"/>
      <c r="DF57" s="521"/>
      <c r="DG57" s="521"/>
      <c r="DH57" s="521"/>
      <c r="DI57" s="522"/>
    </row>
    <row r="58" spans="1:113" ht="12.75">
      <c r="A58" s="513" t="str">
        <f>'план УП'!A62</f>
        <v>2Б</v>
      </c>
      <c r="B58" s="100">
        <f>'план УП'!B62</f>
        <v>15</v>
      </c>
      <c r="C58" s="533">
        <f>'план УП'!C62</f>
        <v>0</v>
      </c>
      <c r="D58" s="515">
        <f>'план УП'!D62</f>
        <v>0</v>
      </c>
      <c r="E58" s="516">
        <f>'план УП'!E62</f>
        <v>0</v>
      </c>
      <c r="F58" s="517">
        <f>'план УП'!F62</f>
        <v>0</v>
      </c>
      <c r="G58" s="518">
        <f>'план УП'!G62</f>
        <v>0</v>
      </c>
      <c r="H58" s="519">
        <f>'план УП'!H62</f>
        <v>0</v>
      </c>
      <c r="I58" s="519">
        <f>'план УП'!I62</f>
        <v>0</v>
      </c>
      <c r="J58" s="519">
        <f>'план УП'!J62</f>
        <v>0</v>
      </c>
      <c r="K58" s="519">
        <f>'план УП'!K62</f>
        <v>0</v>
      </c>
      <c r="L58" s="519">
        <f>'план УП'!L62</f>
        <v>0</v>
      </c>
      <c r="M58" s="519">
        <f>'план УП'!M62</f>
        <v>0</v>
      </c>
      <c r="N58" s="520"/>
      <c r="O58" s="521"/>
      <c r="P58" s="521"/>
      <c r="Q58" s="521"/>
      <c r="R58" s="521"/>
      <c r="S58" s="521"/>
      <c r="T58" s="521"/>
      <c r="U58" s="521"/>
      <c r="V58" s="521"/>
      <c r="W58" s="521"/>
      <c r="X58" s="521"/>
      <c r="Y58" s="521"/>
      <c r="Z58" s="521"/>
      <c r="AA58" s="521"/>
      <c r="AB58" s="521"/>
      <c r="AC58" s="521"/>
      <c r="AD58" s="521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2"/>
      <c r="AR58" s="520"/>
      <c r="AS58" s="521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  <c r="CQ58" s="521"/>
      <c r="CR58" s="521"/>
      <c r="CS58" s="521"/>
      <c r="CT58" s="521"/>
      <c r="CU58" s="521"/>
      <c r="CV58" s="521"/>
      <c r="CW58" s="521"/>
      <c r="CX58" s="521"/>
      <c r="CY58" s="521"/>
      <c r="CZ58" s="521"/>
      <c r="DA58" s="521"/>
      <c r="DB58" s="521"/>
      <c r="DC58" s="521"/>
      <c r="DD58" s="521"/>
      <c r="DE58" s="521"/>
      <c r="DF58" s="521"/>
      <c r="DG58" s="521"/>
      <c r="DH58" s="521"/>
      <c r="DI58" s="522"/>
    </row>
    <row r="59" spans="1:113" ht="12.75">
      <c r="A59" s="524" t="str">
        <f>'план УП'!A63</f>
        <v>2_ЕН</v>
      </c>
      <c r="B59" s="97">
        <f>'план УП'!B63</f>
        <v>0</v>
      </c>
      <c r="C59" s="501" t="str">
        <f>'план УП'!C63</f>
        <v>Вариативная часть</v>
      </c>
      <c r="D59" s="502">
        <f>'план УП'!D63</f>
        <v>0</v>
      </c>
      <c r="E59" s="503">
        <f>'план УП'!E63</f>
        <v>0</v>
      </c>
      <c r="F59" s="504">
        <f>'план УП'!F63</f>
        <v>0</v>
      </c>
      <c r="G59" s="505">
        <f>'план УП'!G63</f>
        <v>0</v>
      </c>
      <c r="H59" s="506">
        <f>'план УП'!H63</f>
        <v>0</v>
      </c>
      <c r="I59" s="506">
        <f>'план УП'!I63</f>
        <v>0</v>
      </c>
      <c r="J59" s="506">
        <f>'план УП'!J63</f>
        <v>0</v>
      </c>
      <c r="K59" s="506">
        <f>'план УП'!K63</f>
        <v>0</v>
      </c>
      <c r="L59" s="506">
        <f>'план УП'!L63</f>
        <v>0</v>
      </c>
      <c r="M59" s="506">
        <f>'план УП'!M63</f>
        <v>0</v>
      </c>
      <c r="N59" s="507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  <c r="AG59" s="508"/>
      <c r="AH59" s="508"/>
      <c r="AI59" s="508"/>
      <c r="AJ59" s="508"/>
      <c r="AK59" s="508"/>
      <c r="AL59" s="508"/>
      <c r="AM59" s="508"/>
      <c r="AN59" s="508"/>
      <c r="AO59" s="508"/>
      <c r="AP59" s="508"/>
      <c r="AQ59" s="509"/>
      <c r="AR59" s="510"/>
      <c r="AS59" s="511"/>
      <c r="AT59" s="511"/>
      <c r="AU59" s="511"/>
      <c r="AV59" s="511"/>
      <c r="AW59" s="511"/>
      <c r="AX59" s="511"/>
      <c r="AY59" s="511"/>
      <c r="AZ59" s="511"/>
      <c r="BA59" s="511"/>
      <c r="BB59" s="511"/>
      <c r="BC59" s="511"/>
      <c r="BD59" s="511"/>
      <c r="BE59" s="511"/>
      <c r="BF59" s="511"/>
      <c r="BG59" s="511"/>
      <c r="BH59" s="511"/>
      <c r="BI59" s="511"/>
      <c r="BJ59" s="511"/>
      <c r="BK59" s="511"/>
      <c r="BL59" s="511"/>
      <c r="BM59" s="511"/>
      <c r="BN59" s="511"/>
      <c r="BO59" s="511"/>
      <c r="BP59" s="511"/>
      <c r="BQ59" s="511"/>
      <c r="BR59" s="511"/>
      <c r="BS59" s="511"/>
      <c r="BT59" s="511"/>
      <c r="BU59" s="511"/>
      <c r="BV59" s="511"/>
      <c r="BW59" s="511"/>
      <c r="BX59" s="511"/>
      <c r="BY59" s="511"/>
      <c r="BZ59" s="511"/>
      <c r="CA59" s="511"/>
      <c r="CB59" s="511"/>
      <c r="CC59" s="511"/>
      <c r="CD59" s="511"/>
      <c r="CE59" s="511"/>
      <c r="CF59" s="511"/>
      <c r="CG59" s="511"/>
      <c r="CH59" s="511"/>
      <c r="CI59" s="511"/>
      <c r="CJ59" s="511"/>
      <c r="CK59" s="511"/>
      <c r="CL59" s="511"/>
      <c r="CM59" s="511"/>
      <c r="CN59" s="511"/>
      <c r="CO59" s="511"/>
      <c r="CP59" s="511"/>
      <c r="CQ59" s="511"/>
      <c r="CR59" s="511"/>
      <c r="CS59" s="511"/>
      <c r="CT59" s="511"/>
      <c r="CU59" s="511"/>
      <c r="CV59" s="511"/>
      <c r="CW59" s="511"/>
      <c r="CX59" s="511"/>
      <c r="CY59" s="511"/>
      <c r="CZ59" s="511"/>
      <c r="DA59" s="511"/>
      <c r="DB59" s="511"/>
      <c r="DC59" s="511"/>
      <c r="DD59" s="511"/>
      <c r="DE59" s="511"/>
      <c r="DF59" s="511"/>
      <c r="DG59" s="511"/>
      <c r="DH59" s="511"/>
      <c r="DI59" s="512"/>
    </row>
    <row r="60" spans="1:113" ht="12.75">
      <c r="A60" s="513" t="str">
        <f>'план УП'!A64</f>
        <v>2В</v>
      </c>
      <c r="B60" s="100">
        <f>'план УП'!B64</f>
        <v>1</v>
      </c>
      <c r="C60" s="108">
        <f>'план УП'!C64</f>
        <v>0</v>
      </c>
      <c r="D60" s="515">
        <f>'план УП'!D64</f>
        <v>0</v>
      </c>
      <c r="E60" s="516">
        <f>'план УП'!E64</f>
        <v>0</v>
      </c>
      <c r="F60" s="517">
        <f>'план УП'!F64</f>
        <v>0</v>
      </c>
      <c r="G60" s="518">
        <f>'план УП'!G64</f>
        <v>0</v>
      </c>
      <c r="H60" s="519">
        <f>'план УП'!H64</f>
        <v>0</v>
      </c>
      <c r="I60" s="519">
        <f>'план УП'!I64</f>
        <v>0</v>
      </c>
      <c r="J60" s="519">
        <f>'план УП'!J64</f>
        <v>0</v>
      </c>
      <c r="K60" s="519">
        <f>'план УП'!K64</f>
        <v>0</v>
      </c>
      <c r="L60" s="519">
        <f>'план УП'!L64</f>
        <v>0</v>
      </c>
      <c r="M60" s="519">
        <f>'план УП'!M64</f>
        <v>0</v>
      </c>
      <c r="N60" s="520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2"/>
      <c r="AR60" s="520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  <c r="CQ60" s="521"/>
      <c r="CR60" s="521"/>
      <c r="CS60" s="521"/>
      <c r="CT60" s="521"/>
      <c r="CU60" s="521"/>
      <c r="CV60" s="521"/>
      <c r="CW60" s="521"/>
      <c r="CX60" s="521"/>
      <c r="CY60" s="521"/>
      <c r="CZ60" s="521"/>
      <c r="DA60" s="521"/>
      <c r="DB60" s="521"/>
      <c r="DC60" s="521"/>
      <c r="DD60" s="521"/>
      <c r="DE60" s="521"/>
      <c r="DF60" s="521"/>
      <c r="DG60" s="521"/>
      <c r="DH60" s="521"/>
      <c r="DI60" s="522"/>
    </row>
    <row r="61" spans="1:113" ht="12.75">
      <c r="A61" s="513" t="str">
        <f>'план УП'!A65</f>
        <v>2В</v>
      </c>
      <c r="B61" s="100">
        <f>'план УП'!B65</f>
        <v>2</v>
      </c>
      <c r="C61" s="534">
        <f>'план УП'!C65</f>
        <v>0</v>
      </c>
      <c r="D61" s="515">
        <f>'план УП'!D65</f>
        <v>0</v>
      </c>
      <c r="E61" s="516">
        <f>'план УП'!E65</f>
        <v>0</v>
      </c>
      <c r="F61" s="517">
        <f>'план УП'!F65</f>
        <v>0</v>
      </c>
      <c r="G61" s="518">
        <f>'план УП'!G65</f>
        <v>0</v>
      </c>
      <c r="H61" s="519">
        <f>'план УП'!H65</f>
        <v>0</v>
      </c>
      <c r="I61" s="519">
        <f>'план УП'!I65</f>
        <v>0</v>
      </c>
      <c r="J61" s="519">
        <f>'план УП'!J65</f>
        <v>0</v>
      </c>
      <c r="K61" s="519">
        <f>'план УП'!K65</f>
        <v>0</v>
      </c>
      <c r="L61" s="519">
        <f>'план УП'!L65</f>
        <v>0</v>
      </c>
      <c r="M61" s="519">
        <f>'план УП'!M65</f>
        <v>0</v>
      </c>
      <c r="N61" s="520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2"/>
      <c r="AR61" s="520"/>
      <c r="AS61" s="521"/>
      <c r="AT61" s="521"/>
      <c r="AU61" s="521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1"/>
      <c r="BZ61" s="521"/>
      <c r="CA61" s="521"/>
      <c r="CB61" s="521"/>
      <c r="CC61" s="521"/>
      <c r="CD61" s="521"/>
      <c r="CE61" s="521"/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  <c r="CQ61" s="521"/>
      <c r="CR61" s="521"/>
      <c r="CS61" s="521"/>
      <c r="CT61" s="521"/>
      <c r="CU61" s="521"/>
      <c r="CV61" s="521"/>
      <c r="CW61" s="521"/>
      <c r="CX61" s="521"/>
      <c r="CY61" s="521"/>
      <c r="CZ61" s="521"/>
      <c r="DA61" s="521"/>
      <c r="DB61" s="521"/>
      <c r="DC61" s="521"/>
      <c r="DD61" s="521"/>
      <c r="DE61" s="521"/>
      <c r="DF61" s="521"/>
      <c r="DG61" s="521"/>
      <c r="DH61" s="521"/>
      <c r="DI61" s="522"/>
    </row>
    <row r="62" spans="1:113" ht="12.75">
      <c r="A62" s="513" t="str">
        <f>'план УП'!A66</f>
        <v>2В</v>
      </c>
      <c r="B62" s="100">
        <f>'план УП'!B66</f>
        <v>3</v>
      </c>
      <c r="C62" s="108">
        <f>'план УП'!C66</f>
        <v>0</v>
      </c>
      <c r="D62" s="515">
        <f>'план УП'!D66</f>
        <v>0</v>
      </c>
      <c r="E62" s="516">
        <f>'план УП'!E66</f>
        <v>0</v>
      </c>
      <c r="F62" s="517">
        <f>'план УП'!F66</f>
        <v>0</v>
      </c>
      <c r="G62" s="518">
        <f>'план УП'!G66</f>
        <v>0</v>
      </c>
      <c r="H62" s="519">
        <f>'план УП'!H66</f>
        <v>0</v>
      </c>
      <c r="I62" s="519">
        <f>'план УП'!I66</f>
        <v>0</v>
      </c>
      <c r="J62" s="519">
        <f>'план УП'!J66</f>
        <v>0</v>
      </c>
      <c r="K62" s="519">
        <f>'план УП'!K66</f>
        <v>0</v>
      </c>
      <c r="L62" s="519">
        <f>'план УП'!L66</f>
        <v>0</v>
      </c>
      <c r="M62" s="519">
        <f>'план УП'!M66</f>
        <v>0</v>
      </c>
      <c r="N62" s="520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2"/>
      <c r="AR62" s="520"/>
      <c r="AS62" s="521"/>
      <c r="AT62" s="521"/>
      <c r="AU62" s="521"/>
      <c r="AV62" s="521"/>
      <c r="AW62" s="521"/>
      <c r="AX62" s="521"/>
      <c r="AY62" s="521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  <c r="CA62" s="521"/>
      <c r="CB62" s="521"/>
      <c r="CC62" s="521"/>
      <c r="CD62" s="521"/>
      <c r="CE62" s="521"/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  <c r="CQ62" s="521"/>
      <c r="CR62" s="521"/>
      <c r="CS62" s="521"/>
      <c r="CT62" s="521"/>
      <c r="CU62" s="521"/>
      <c r="CV62" s="521"/>
      <c r="CW62" s="521"/>
      <c r="CX62" s="521"/>
      <c r="CY62" s="521"/>
      <c r="CZ62" s="521"/>
      <c r="DA62" s="521"/>
      <c r="DB62" s="521"/>
      <c r="DC62" s="521"/>
      <c r="DD62" s="521"/>
      <c r="DE62" s="521"/>
      <c r="DF62" s="521"/>
      <c r="DG62" s="521"/>
      <c r="DH62" s="521"/>
      <c r="DI62" s="522"/>
    </row>
    <row r="63" spans="1:113" ht="12.75">
      <c r="A63" s="513" t="str">
        <f>'план УП'!A67</f>
        <v>2В</v>
      </c>
      <c r="B63" s="100">
        <f>'план УП'!B67</f>
        <v>4</v>
      </c>
      <c r="C63" s="108">
        <f>'план УП'!C67</f>
        <v>0</v>
      </c>
      <c r="D63" s="515">
        <f>'план УП'!D67</f>
        <v>0</v>
      </c>
      <c r="E63" s="516">
        <f>'план УП'!E67</f>
        <v>0</v>
      </c>
      <c r="F63" s="517">
        <f>'план УП'!F67</f>
        <v>0</v>
      </c>
      <c r="G63" s="518">
        <f>'план УП'!G67</f>
        <v>0</v>
      </c>
      <c r="H63" s="519">
        <f>'план УП'!H67</f>
        <v>0</v>
      </c>
      <c r="I63" s="519">
        <f>'план УП'!I67</f>
        <v>0</v>
      </c>
      <c r="J63" s="519">
        <f>'план УП'!J67</f>
        <v>0</v>
      </c>
      <c r="K63" s="519">
        <f>'план УП'!K67</f>
        <v>0</v>
      </c>
      <c r="L63" s="519">
        <f>'план УП'!L67</f>
        <v>0</v>
      </c>
      <c r="M63" s="519">
        <f>'план УП'!M67</f>
        <v>0</v>
      </c>
      <c r="N63" s="520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2"/>
      <c r="AR63" s="520"/>
      <c r="AS63" s="521"/>
      <c r="AT63" s="521"/>
      <c r="AU63" s="521"/>
      <c r="AV63" s="521"/>
      <c r="AW63" s="521"/>
      <c r="AX63" s="521"/>
      <c r="AY63" s="521"/>
      <c r="AZ63" s="521"/>
      <c r="BA63" s="521"/>
      <c r="BB63" s="521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1"/>
      <c r="BS63" s="521"/>
      <c r="BT63" s="521"/>
      <c r="BU63" s="521"/>
      <c r="BV63" s="521"/>
      <c r="BW63" s="521"/>
      <c r="BX63" s="521"/>
      <c r="BY63" s="521"/>
      <c r="BZ63" s="521"/>
      <c r="CA63" s="521"/>
      <c r="CB63" s="521"/>
      <c r="CC63" s="521"/>
      <c r="CD63" s="521"/>
      <c r="CE63" s="521"/>
      <c r="CF63" s="521"/>
      <c r="CG63" s="521"/>
      <c r="CH63" s="521"/>
      <c r="CI63" s="521"/>
      <c r="CJ63" s="521"/>
      <c r="CK63" s="521"/>
      <c r="CL63" s="521"/>
      <c r="CM63" s="521"/>
      <c r="CN63" s="521"/>
      <c r="CO63" s="521"/>
      <c r="CP63" s="521"/>
      <c r="CQ63" s="521"/>
      <c r="CR63" s="521"/>
      <c r="CS63" s="521"/>
      <c r="CT63" s="521"/>
      <c r="CU63" s="521"/>
      <c r="CV63" s="521"/>
      <c r="CW63" s="521"/>
      <c r="CX63" s="521"/>
      <c r="CY63" s="521"/>
      <c r="CZ63" s="521"/>
      <c r="DA63" s="521"/>
      <c r="DB63" s="521"/>
      <c r="DC63" s="521"/>
      <c r="DD63" s="521"/>
      <c r="DE63" s="521"/>
      <c r="DF63" s="521"/>
      <c r="DG63" s="521"/>
      <c r="DH63" s="521"/>
      <c r="DI63" s="522"/>
    </row>
    <row r="64" spans="1:113" ht="12.75">
      <c r="A64" s="513" t="str">
        <f>'план УП'!A68</f>
        <v>2В</v>
      </c>
      <c r="B64" s="100">
        <f>'план УП'!B68</f>
        <v>5</v>
      </c>
      <c r="C64" s="108">
        <f>'план УП'!C68</f>
        <v>0</v>
      </c>
      <c r="D64" s="515">
        <f>'план УП'!D68</f>
        <v>0</v>
      </c>
      <c r="E64" s="516">
        <f>'план УП'!E68</f>
        <v>0</v>
      </c>
      <c r="F64" s="517">
        <f>'план УП'!F68</f>
        <v>0</v>
      </c>
      <c r="G64" s="518">
        <f>'план УП'!G68</f>
        <v>0</v>
      </c>
      <c r="H64" s="519">
        <f>'план УП'!H68</f>
        <v>0</v>
      </c>
      <c r="I64" s="519">
        <f>'план УП'!I68</f>
        <v>0</v>
      </c>
      <c r="J64" s="519">
        <f>'план УП'!J68</f>
        <v>0</v>
      </c>
      <c r="K64" s="519">
        <f>'план УП'!K68</f>
        <v>0</v>
      </c>
      <c r="L64" s="519">
        <f>'план УП'!L68</f>
        <v>0</v>
      </c>
      <c r="M64" s="519">
        <f>'план УП'!M68</f>
        <v>0</v>
      </c>
      <c r="N64" s="520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2"/>
      <c r="AR64" s="520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21"/>
      <c r="BU64" s="521"/>
      <c r="BV64" s="521"/>
      <c r="BW64" s="521"/>
      <c r="BX64" s="521"/>
      <c r="BY64" s="521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1"/>
      <c r="CN64" s="521"/>
      <c r="CO64" s="521"/>
      <c r="CP64" s="521"/>
      <c r="CQ64" s="521"/>
      <c r="CR64" s="521"/>
      <c r="CS64" s="521"/>
      <c r="CT64" s="521"/>
      <c r="CU64" s="521"/>
      <c r="CV64" s="521"/>
      <c r="CW64" s="521"/>
      <c r="CX64" s="521"/>
      <c r="CY64" s="521"/>
      <c r="CZ64" s="521"/>
      <c r="DA64" s="521"/>
      <c r="DB64" s="521"/>
      <c r="DC64" s="521"/>
      <c r="DD64" s="521"/>
      <c r="DE64" s="521"/>
      <c r="DF64" s="521"/>
      <c r="DG64" s="521"/>
      <c r="DH64" s="521"/>
      <c r="DI64" s="522"/>
    </row>
    <row r="65" spans="1:113" ht="12.75">
      <c r="A65" s="513" t="str">
        <f>'план УП'!A69</f>
        <v>2В</v>
      </c>
      <c r="B65" s="100">
        <f>'план УП'!B69</f>
        <v>6</v>
      </c>
      <c r="C65" s="514">
        <f>'план УП'!C69</f>
        <v>0</v>
      </c>
      <c r="D65" s="515">
        <f>'план УП'!D69</f>
        <v>0</v>
      </c>
      <c r="E65" s="516">
        <f>'план УП'!E69</f>
        <v>0</v>
      </c>
      <c r="F65" s="517">
        <f>'план УП'!F69</f>
        <v>0</v>
      </c>
      <c r="G65" s="518">
        <f>'план УП'!G69</f>
        <v>0</v>
      </c>
      <c r="H65" s="519">
        <f>'план УП'!H69</f>
        <v>0</v>
      </c>
      <c r="I65" s="519">
        <f>'план УП'!I69</f>
        <v>0</v>
      </c>
      <c r="J65" s="519">
        <f>'план УП'!J69</f>
        <v>0</v>
      </c>
      <c r="K65" s="519">
        <f>'план УП'!K69</f>
        <v>0</v>
      </c>
      <c r="L65" s="519">
        <f>'план УП'!L69</f>
        <v>0</v>
      </c>
      <c r="M65" s="519">
        <f>'план УП'!M69</f>
        <v>0</v>
      </c>
      <c r="N65" s="520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21"/>
      <c r="AD65" s="521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2"/>
      <c r="AR65" s="520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  <c r="CQ65" s="521"/>
      <c r="CR65" s="521"/>
      <c r="CS65" s="521"/>
      <c r="CT65" s="521"/>
      <c r="CU65" s="521"/>
      <c r="CV65" s="521"/>
      <c r="CW65" s="521"/>
      <c r="CX65" s="521"/>
      <c r="CY65" s="521"/>
      <c r="CZ65" s="521"/>
      <c r="DA65" s="521"/>
      <c r="DB65" s="521"/>
      <c r="DC65" s="521"/>
      <c r="DD65" s="521"/>
      <c r="DE65" s="521"/>
      <c r="DF65" s="521"/>
      <c r="DG65" s="521"/>
      <c r="DH65" s="521"/>
      <c r="DI65" s="522"/>
    </row>
    <row r="66" spans="1:113" ht="12.75">
      <c r="A66" s="513" t="str">
        <f>'план УП'!A70</f>
        <v>2В</v>
      </c>
      <c r="B66" s="100">
        <f>'план УП'!B70</f>
        <v>7</v>
      </c>
      <c r="C66" s="108">
        <f>'план УП'!C70</f>
        <v>0</v>
      </c>
      <c r="D66" s="515">
        <f>'план УП'!D70</f>
        <v>0</v>
      </c>
      <c r="E66" s="516">
        <f>'план УП'!E70</f>
        <v>0</v>
      </c>
      <c r="F66" s="517">
        <f>'план УП'!F70</f>
        <v>0</v>
      </c>
      <c r="G66" s="518">
        <f>'план УП'!G70</f>
        <v>0</v>
      </c>
      <c r="H66" s="519">
        <f>'план УП'!H70</f>
        <v>0</v>
      </c>
      <c r="I66" s="519">
        <f>'план УП'!I70</f>
        <v>0</v>
      </c>
      <c r="J66" s="519">
        <f>'план УП'!J70</f>
        <v>0</v>
      </c>
      <c r="K66" s="519">
        <f>'план УП'!K70</f>
        <v>0</v>
      </c>
      <c r="L66" s="519">
        <f>'план УП'!L70</f>
        <v>0</v>
      </c>
      <c r="M66" s="519">
        <f>'план УП'!M70</f>
        <v>0</v>
      </c>
      <c r="N66" s="520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1"/>
      <c r="AJ66" s="521"/>
      <c r="AK66" s="521"/>
      <c r="AL66" s="521"/>
      <c r="AM66" s="521"/>
      <c r="AN66" s="521"/>
      <c r="AO66" s="521"/>
      <c r="AP66" s="521"/>
      <c r="AQ66" s="522"/>
      <c r="AR66" s="520"/>
      <c r="AS66" s="521"/>
      <c r="AT66" s="521"/>
      <c r="AU66" s="521"/>
      <c r="AV66" s="521"/>
      <c r="AW66" s="521"/>
      <c r="AX66" s="521"/>
      <c r="AY66" s="521"/>
      <c r="AZ66" s="521"/>
      <c r="BA66" s="521"/>
      <c r="BB66" s="521"/>
      <c r="BC66" s="521"/>
      <c r="BD66" s="521"/>
      <c r="BE66" s="521"/>
      <c r="BF66" s="521"/>
      <c r="BG66" s="521"/>
      <c r="BH66" s="521"/>
      <c r="BI66" s="521"/>
      <c r="BJ66" s="521"/>
      <c r="BK66" s="521"/>
      <c r="BL66" s="521"/>
      <c r="BM66" s="521"/>
      <c r="BN66" s="521"/>
      <c r="BO66" s="521"/>
      <c r="BP66" s="521"/>
      <c r="BQ66" s="521"/>
      <c r="BR66" s="521"/>
      <c r="BS66" s="521"/>
      <c r="BT66" s="521"/>
      <c r="BU66" s="521"/>
      <c r="BV66" s="521"/>
      <c r="BW66" s="521"/>
      <c r="BX66" s="521"/>
      <c r="BY66" s="521"/>
      <c r="BZ66" s="521"/>
      <c r="CA66" s="521"/>
      <c r="CB66" s="521"/>
      <c r="CC66" s="521"/>
      <c r="CD66" s="521"/>
      <c r="CE66" s="521"/>
      <c r="CF66" s="521"/>
      <c r="CG66" s="521"/>
      <c r="CH66" s="521"/>
      <c r="CI66" s="521"/>
      <c r="CJ66" s="521"/>
      <c r="CK66" s="521"/>
      <c r="CL66" s="521"/>
      <c r="CM66" s="521"/>
      <c r="CN66" s="521"/>
      <c r="CO66" s="521"/>
      <c r="CP66" s="521"/>
      <c r="CQ66" s="521"/>
      <c r="CR66" s="521"/>
      <c r="CS66" s="521"/>
      <c r="CT66" s="521"/>
      <c r="CU66" s="521"/>
      <c r="CV66" s="521"/>
      <c r="CW66" s="521"/>
      <c r="CX66" s="521"/>
      <c r="CY66" s="521"/>
      <c r="CZ66" s="521"/>
      <c r="DA66" s="521"/>
      <c r="DB66" s="521"/>
      <c r="DC66" s="521"/>
      <c r="DD66" s="521"/>
      <c r="DE66" s="521"/>
      <c r="DF66" s="521"/>
      <c r="DG66" s="521"/>
      <c r="DH66" s="521"/>
      <c r="DI66" s="522"/>
    </row>
    <row r="67" spans="1:113" ht="12.75">
      <c r="A67" s="513" t="str">
        <f>'план УП'!A71</f>
        <v>2В</v>
      </c>
      <c r="B67" s="100">
        <f>'план УП'!B71</f>
        <v>8</v>
      </c>
      <c r="C67" s="514">
        <f>'план УП'!C71</f>
        <v>0</v>
      </c>
      <c r="D67" s="515">
        <f>'план УП'!D71</f>
        <v>0</v>
      </c>
      <c r="E67" s="516">
        <f>'план УП'!E71</f>
        <v>0</v>
      </c>
      <c r="F67" s="517">
        <f>'план УП'!F71</f>
        <v>0</v>
      </c>
      <c r="G67" s="518">
        <f>'план УП'!G71</f>
        <v>0</v>
      </c>
      <c r="H67" s="519">
        <f>'план УП'!H71</f>
        <v>0</v>
      </c>
      <c r="I67" s="519">
        <f>'план УП'!I71</f>
        <v>0</v>
      </c>
      <c r="J67" s="519">
        <f>'план УП'!J71</f>
        <v>0</v>
      </c>
      <c r="K67" s="519">
        <f>'план УП'!K71</f>
        <v>0</v>
      </c>
      <c r="L67" s="519">
        <f>'план УП'!L71</f>
        <v>0</v>
      </c>
      <c r="M67" s="519">
        <f>'план УП'!M71</f>
        <v>0</v>
      </c>
      <c r="N67" s="520"/>
      <c r="O67" s="521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521"/>
      <c r="AD67" s="521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2"/>
      <c r="AR67" s="520"/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21"/>
      <c r="BU67" s="521"/>
      <c r="BV67" s="521"/>
      <c r="BW67" s="521"/>
      <c r="BX67" s="521"/>
      <c r="BY67" s="521"/>
      <c r="BZ67" s="521"/>
      <c r="CA67" s="521"/>
      <c r="CB67" s="521"/>
      <c r="CC67" s="521"/>
      <c r="CD67" s="521"/>
      <c r="CE67" s="521"/>
      <c r="CF67" s="521"/>
      <c r="CG67" s="521"/>
      <c r="CH67" s="521"/>
      <c r="CI67" s="521"/>
      <c r="CJ67" s="521"/>
      <c r="CK67" s="521"/>
      <c r="CL67" s="521"/>
      <c r="CM67" s="521"/>
      <c r="CN67" s="521"/>
      <c r="CO67" s="521"/>
      <c r="CP67" s="521"/>
      <c r="CQ67" s="521"/>
      <c r="CR67" s="521"/>
      <c r="CS67" s="521"/>
      <c r="CT67" s="521"/>
      <c r="CU67" s="521"/>
      <c r="CV67" s="521"/>
      <c r="CW67" s="521"/>
      <c r="CX67" s="521"/>
      <c r="CY67" s="521"/>
      <c r="CZ67" s="521"/>
      <c r="DA67" s="521"/>
      <c r="DB67" s="521"/>
      <c r="DC67" s="521"/>
      <c r="DD67" s="521"/>
      <c r="DE67" s="521"/>
      <c r="DF67" s="521"/>
      <c r="DG67" s="521"/>
      <c r="DH67" s="521"/>
      <c r="DI67" s="522"/>
    </row>
    <row r="68" spans="1:113" ht="12.75">
      <c r="A68" s="513" t="str">
        <f>'план УП'!A72</f>
        <v>2В</v>
      </c>
      <c r="B68" s="100">
        <f>'план УП'!B72</f>
        <v>9</v>
      </c>
      <c r="C68" s="108">
        <f>'план УП'!C72</f>
        <v>0</v>
      </c>
      <c r="D68" s="515">
        <f>'план УП'!D72</f>
        <v>0</v>
      </c>
      <c r="E68" s="516">
        <f>'план УП'!E72</f>
        <v>0</v>
      </c>
      <c r="F68" s="517">
        <f>'план УП'!F72</f>
        <v>0</v>
      </c>
      <c r="G68" s="518">
        <f>'план УП'!G72</f>
        <v>0</v>
      </c>
      <c r="H68" s="519">
        <f>'план УП'!H72</f>
        <v>0</v>
      </c>
      <c r="I68" s="519">
        <f>'план УП'!I72</f>
        <v>0</v>
      </c>
      <c r="J68" s="519">
        <f>'план УП'!J72</f>
        <v>0</v>
      </c>
      <c r="K68" s="519">
        <f>'план УП'!K72</f>
        <v>0</v>
      </c>
      <c r="L68" s="519">
        <f>'план УП'!L72</f>
        <v>0</v>
      </c>
      <c r="M68" s="519">
        <f>'план УП'!M72</f>
        <v>0</v>
      </c>
      <c r="N68" s="520"/>
      <c r="O68" s="521"/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1"/>
      <c r="AA68" s="521"/>
      <c r="AB68" s="521"/>
      <c r="AC68" s="521"/>
      <c r="AD68" s="521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2"/>
      <c r="AR68" s="520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1"/>
      <c r="CN68" s="521"/>
      <c r="CO68" s="521"/>
      <c r="CP68" s="521"/>
      <c r="CQ68" s="521"/>
      <c r="CR68" s="521"/>
      <c r="CS68" s="521"/>
      <c r="CT68" s="521"/>
      <c r="CU68" s="521"/>
      <c r="CV68" s="521"/>
      <c r="CW68" s="521"/>
      <c r="CX68" s="521"/>
      <c r="CY68" s="521"/>
      <c r="CZ68" s="521"/>
      <c r="DA68" s="521"/>
      <c r="DB68" s="521"/>
      <c r="DC68" s="521"/>
      <c r="DD68" s="521"/>
      <c r="DE68" s="521"/>
      <c r="DF68" s="521"/>
      <c r="DG68" s="521"/>
      <c r="DH68" s="521"/>
      <c r="DI68" s="522"/>
    </row>
    <row r="69" spans="1:113" ht="12.75">
      <c r="A69" s="513" t="str">
        <f>'план УП'!A73</f>
        <v>2В</v>
      </c>
      <c r="B69" s="100">
        <f>'план УП'!B73</f>
        <v>10</v>
      </c>
      <c r="C69" s="514">
        <f>'план УП'!C73</f>
        <v>0</v>
      </c>
      <c r="D69" s="515">
        <f>'план УП'!D73</f>
        <v>0</v>
      </c>
      <c r="E69" s="516">
        <f>'план УП'!E73</f>
        <v>0</v>
      </c>
      <c r="F69" s="517">
        <f>'план УП'!F73</f>
        <v>0</v>
      </c>
      <c r="G69" s="518">
        <f>'план УП'!G73</f>
        <v>0</v>
      </c>
      <c r="H69" s="519">
        <f>'план УП'!H73</f>
        <v>0</v>
      </c>
      <c r="I69" s="519">
        <f>'план УП'!I73</f>
        <v>0</v>
      </c>
      <c r="J69" s="519">
        <f>'план УП'!J73</f>
        <v>0</v>
      </c>
      <c r="K69" s="519">
        <f>'план УП'!K73</f>
        <v>0</v>
      </c>
      <c r="L69" s="519">
        <f>'план УП'!L73</f>
        <v>0</v>
      </c>
      <c r="M69" s="519">
        <f>'план УП'!M73</f>
        <v>0</v>
      </c>
      <c r="N69" s="520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2"/>
      <c r="AR69" s="520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1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1"/>
      <c r="BV69" s="521"/>
      <c r="BW69" s="521"/>
      <c r="BX69" s="521"/>
      <c r="BY69" s="521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1"/>
      <c r="CN69" s="521"/>
      <c r="CO69" s="521"/>
      <c r="CP69" s="521"/>
      <c r="CQ69" s="521"/>
      <c r="CR69" s="521"/>
      <c r="CS69" s="521"/>
      <c r="CT69" s="521"/>
      <c r="CU69" s="521"/>
      <c r="CV69" s="521"/>
      <c r="CW69" s="521"/>
      <c r="CX69" s="521"/>
      <c r="CY69" s="521"/>
      <c r="CZ69" s="521"/>
      <c r="DA69" s="521"/>
      <c r="DB69" s="521"/>
      <c r="DC69" s="521"/>
      <c r="DD69" s="521"/>
      <c r="DE69" s="521"/>
      <c r="DF69" s="521"/>
      <c r="DG69" s="521"/>
      <c r="DH69" s="521"/>
      <c r="DI69" s="522"/>
    </row>
    <row r="70" spans="1:113" ht="12.75">
      <c r="A70" s="513" t="str">
        <f>'план УП'!A74</f>
        <v>2В</v>
      </c>
      <c r="B70" s="100">
        <f>'план УП'!B74</f>
        <v>11</v>
      </c>
      <c r="C70" s="108">
        <f>'план УП'!C74</f>
        <v>0</v>
      </c>
      <c r="D70" s="515">
        <f>'план УП'!D74</f>
        <v>0</v>
      </c>
      <c r="E70" s="516">
        <f>'план УП'!E74</f>
        <v>0</v>
      </c>
      <c r="F70" s="517">
        <f>'план УП'!F74</f>
        <v>0</v>
      </c>
      <c r="G70" s="518">
        <f>'план УП'!G74</f>
        <v>0</v>
      </c>
      <c r="H70" s="519">
        <f>'план УП'!H74</f>
        <v>0</v>
      </c>
      <c r="I70" s="519">
        <f>'план УП'!I74</f>
        <v>0</v>
      </c>
      <c r="J70" s="519">
        <f>'план УП'!J74</f>
        <v>0</v>
      </c>
      <c r="K70" s="519">
        <f>'план УП'!K74</f>
        <v>0</v>
      </c>
      <c r="L70" s="519">
        <f>'план УП'!L74</f>
        <v>0</v>
      </c>
      <c r="M70" s="519">
        <f>'план УП'!M74</f>
        <v>0</v>
      </c>
      <c r="N70" s="520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21"/>
      <c r="AD70" s="521"/>
      <c r="AE70" s="521"/>
      <c r="AF70" s="521"/>
      <c r="AG70" s="521"/>
      <c r="AH70" s="521"/>
      <c r="AI70" s="521"/>
      <c r="AJ70" s="521"/>
      <c r="AK70" s="521"/>
      <c r="AL70" s="521"/>
      <c r="AM70" s="521"/>
      <c r="AN70" s="521"/>
      <c r="AO70" s="521"/>
      <c r="AP70" s="521"/>
      <c r="AQ70" s="522"/>
      <c r="AR70" s="520"/>
      <c r="AS70" s="521"/>
      <c r="AT70" s="521"/>
      <c r="AU70" s="521"/>
      <c r="AV70" s="521"/>
      <c r="AW70" s="521"/>
      <c r="AX70" s="521"/>
      <c r="AY70" s="521"/>
      <c r="AZ70" s="521"/>
      <c r="BA70" s="521"/>
      <c r="BB70" s="521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21"/>
      <c r="BU70" s="521"/>
      <c r="BV70" s="521"/>
      <c r="BW70" s="521"/>
      <c r="BX70" s="521"/>
      <c r="BY70" s="521"/>
      <c r="BZ70" s="521"/>
      <c r="CA70" s="521"/>
      <c r="CB70" s="521"/>
      <c r="CC70" s="521"/>
      <c r="CD70" s="521"/>
      <c r="CE70" s="521"/>
      <c r="CF70" s="521"/>
      <c r="CG70" s="521"/>
      <c r="CH70" s="521"/>
      <c r="CI70" s="521"/>
      <c r="CJ70" s="521"/>
      <c r="CK70" s="521"/>
      <c r="CL70" s="521"/>
      <c r="CM70" s="521"/>
      <c r="CN70" s="521"/>
      <c r="CO70" s="521"/>
      <c r="CP70" s="521"/>
      <c r="CQ70" s="521"/>
      <c r="CR70" s="521"/>
      <c r="CS70" s="521"/>
      <c r="CT70" s="521"/>
      <c r="CU70" s="521"/>
      <c r="CV70" s="521"/>
      <c r="CW70" s="521"/>
      <c r="CX70" s="521"/>
      <c r="CY70" s="521"/>
      <c r="CZ70" s="521"/>
      <c r="DA70" s="521"/>
      <c r="DB70" s="521"/>
      <c r="DC70" s="521"/>
      <c r="DD70" s="521"/>
      <c r="DE70" s="521"/>
      <c r="DF70" s="521"/>
      <c r="DG70" s="521"/>
      <c r="DH70" s="521"/>
      <c r="DI70" s="522"/>
    </row>
    <row r="71" spans="1:113" ht="12.75">
      <c r="A71" s="513" t="str">
        <f>'план УП'!A75</f>
        <v>2В</v>
      </c>
      <c r="B71" s="100">
        <f>'план УП'!B75</f>
        <v>12</v>
      </c>
      <c r="C71" s="514">
        <f>'план УП'!C75</f>
        <v>0</v>
      </c>
      <c r="D71" s="515">
        <f>'план УП'!D75</f>
        <v>0</v>
      </c>
      <c r="E71" s="516">
        <f>'план УП'!E75</f>
        <v>0</v>
      </c>
      <c r="F71" s="517">
        <f>'план УП'!F75</f>
        <v>0</v>
      </c>
      <c r="G71" s="518">
        <f>'план УП'!G75</f>
        <v>0</v>
      </c>
      <c r="H71" s="519">
        <f>'план УП'!H75</f>
        <v>0</v>
      </c>
      <c r="I71" s="519">
        <f>'план УП'!I75</f>
        <v>0</v>
      </c>
      <c r="J71" s="519">
        <f>'план УП'!J75</f>
        <v>0</v>
      </c>
      <c r="K71" s="519">
        <f>'план УП'!K75</f>
        <v>0</v>
      </c>
      <c r="L71" s="519">
        <f>'план УП'!L75</f>
        <v>0</v>
      </c>
      <c r="M71" s="519">
        <f>'план УП'!M75</f>
        <v>0</v>
      </c>
      <c r="N71" s="520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21"/>
      <c r="AB71" s="521"/>
      <c r="AC71" s="521"/>
      <c r="AD71" s="521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1"/>
      <c r="AQ71" s="522"/>
      <c r="AR71" s="520"/>
      <c r="AS71" s="521"/>
      <c r="AT71" s="521"/>
      <c r="AU71" s="521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1"/>
      <c r="BZ71" s="521"/>
      <c r="CA71" s="521"/>
      <c r="CB71" s="521"/>
      <c r="CC71" s="521"/>
      <c r="CD71" s="521"/>
      <c r="CE71" s="521"/>
      <c r="CF71" s="521"/>
      <c r="CG71" s="521"/>
      <c r="CH71" s="521"/>
      <c r="CI71" s="521"/>
      <c r="CJ71" s="521"/>
      <c r="CK71" s="521"/>
      <c r="CL71" s="521"/>
      <c r="CM71" s="521"/>
      <c r="CN71" s="521"/>
      <c r="CO71" s="521"/>
      <c r="CP71" s="521"/>
      <c r="CQ71" s="521"/>
      <c r="CR71" s="521"/>
      <c r="CS71" s="521"/>
      <c r="CT71" s="521"/>
      <c r="CU71" s="521"/>
      <c r="CV71" s="521"/>
      <c r="CW71" s="521"/>
      <c r="CX71" s="521"/>
      <c r="CY71" s="521"/>
      <c r="CZ71" s="521"/>
      <c r="DA71" s="521"/>
      <c r="DB71" s="521"/>
      <c r="DC71" s="521"/>
      <c r="DD71" s="521"/>
      <c r="DE71" s="521"/>
      <c r="DF71" s="521"/>
      <c r="DG71" s="521"/>
      <c r="DH71" s="521"/>
      <c r="DI71" s="522"/>
    </row>
    <row r="72" spans="1:113" ht="12.75">
      <c r="A72" s="513" t="str">
        <f>'план УП'!A76</f>
        <v>2В</v>
      </c>
      <c r="B72" s="100">
        <f>'план УП'!B76</f>
        <v>13</v>
      </c>
      <c r="C72" s="108">
        <f>'план УП'!C76</f>
        <v>0</v>
      </c>
      <c r="D72" s="515">
        <f>'план УП'!D76</f>
        <v>0</v>
      </c>
      <c r="E72" s="516">
        <f>'план УП'!E76</f>
        <v>0</v>
      </c>
      <c r="F72" s="517">
        <f>'план УП'!F76</f>
        <v>0</v>
      </c>
      <c r="G72" s="518">
        <f>'план УП'!G76</f>
        <v>0</v>
      </c>
      <c r="H72" s="519">
        <f>'план УП'!H76</f>
        <v>0</v>
      </c>
      <c r="I72" s="519">
        <f>'план УП'!I76</f>
        <v>0</v>
      </c>
      <c r="J72" s="519">
        <f>'план УП'!J76</f>
        <v>0</v>
      </c>
      <c r="K72" s="519">
        <f>'план УП'!K76</f>
        <v>0</v>
      </c>
      <c r="L72" s="519">
        <f>'план УП'!L76</f>
        <v>0</v>
      </c>
      <c r="M72" s="519">
        <f>'план УП'!M76</f>
        <v>0</v>
      </c>
      <c r="N72" s="520"/>
      <c r="O72" s="521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21"/>
      <c r="AD72" s="521"/>
      <c r="AE72" s="521"/>
      <c r="AF72" s="521"/>
      <c r="AG72" s="521"/>
      <c r="AH72" s="521"/>
      <c r="AI72" s="521"/>
      <c r="AJ72" s="521"/>
      <c r="AK72" s="521"/>
      <c r="AL72" s="521"/>
      <c r="AM72" s="521"/>
      <c r="AN72" s="521"/>
      <c r="AO72" s="521"/>
      <c r="AP72" s="521"/>
      <c r="AQ72" s="522"/>
      <c r="AR72" s="520"/>
      <c r="AS72" s="521"/>
      <c r="AT72" s="521"/>
      <c r="AU72" s="521"/>
      <c r="AV72" s="521"/>
      <c r="AW72" s="521"/>
      <c r="AX72" s="521"/>
      <c r="AY72" s="521"/>
      <c r="AZ72" s="521"/>
      <c r="BA72" s="521"/>
      <c r="BB72" s="521"/>
      <c r="BC72" s="521"/>
      <c r="BD72" s="521"/>
      <c r="BE72" s="521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1"/>
      <c r="BV72" s="521"/>
      <c r="BW72" s="521"/>
      <c r="BX72" s="521"/>
      <c r="BY72" s="521"/>
      <c r="BZ72" s="521"/>
      <c r="CA72" s="521"/>
      <c r="CB72" s="521"/>
      <c r="CC72" s="521"/>
      <c r="CD72" s="521"/>
      <c r="CE72" s="521"/>
      <c r="CF72" s="521"/>
      <c r="CG72" s="521"/>
      <c r="CH72" s="521"/>
      <c r="CI72" s="521"/>
      <c r="CJ72" s="521"/>
      <c r="CK72" s="521"/>
      <c r="CL72" s="521"/>
      <c r="CM72" s="521"/>
      <c r="CN72" s="521"/>
      <c r="CO72" s="521"/>
      <c r="CP72" s="521"/>
      <c r="CQ72" s="521"/>
      <c r="CR72" s="521"/>
      <c r="CS72" s="521"/>
      <c r="CT72" s="521"/>
      <c r="CU72" s="521"/>
      <c r="CV72" s="521"/>
      <c r="CW72" s="521"/>
      <c r="CX72" s="521"/>
      <c r="CY72" s="521"/>
      <c r="CZ72" s="521"/>
      <c r="DA72" s="521"/>
      <c r="DB72" s="521"/>
      <c r="DC72" s="521"/>
      <c r="DD72" s="521"/>
      <c r="DE72" s="521"/>
      <c r="DF72" s="521"/>
      <c r="DG72" s="521"/>
      <c r="DH72" s="521"/>
      <c r="DI72" s="522"/>
    </row>
    <row r="73" spans="1:113" ht="12.75">
      <c r="A73" s="513" t="str">
        <f>'план УП'!A77</f>
        <v>2В</v>
      </c>
      <c r="B73" s="100">
        <f>'план УП'!B77</f>
        <v>14</v>
      </c>
      <c r="C73" s="514">
        <f>'план УП'!C77</f>
        <v>0</v>
      </c>
      <c r="D73" s="515">
        <f>'план УП'!D77</f>
        <v>0</v>
      </c>
      <c r="E73" s="516">
        <f>'план УП'!E77</f>
        <v>0</v>
      </c>
      <c r="F73" s="517">
        <f>'план УП'!F77</f>
        <v>0</v>
      </c>
      <c r="G73" s="518">
        <f>'план УП'!G77</f>
        <v>0</v>
      </c>
      <c r="H73" s="519">
        <f>'план УП'!H77</f>
        <v>0</v>
      </c>
      <c r="I73" s="519">
        <f>'план УП'!I77</f>
        <v>0</v>
      </c>
      <c r="J73" s="519">
        <f>'план УП'!J77</f>
        <v>0</v>
      </c>
      <c r="K73" s="519">
        <f>'план УП'!K77</f>
        <v>0</v>
      </c>
      <c r="L73" s="519">
        <f>'план УП'!L77</f>
        <v>0</v>
      </c>
      <c r="M73" s="519">
        <f>'план УП'!M77</f>
        <v>0</v>
      </c>
      <c r="N73" s="520"/>
      <c r="O73" s="521"/>
      <c r="P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521"/>
      <c r="AD73" s="521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2"/>
      <c r="AR73" s="520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1"/>
      <c r="BZ73" s="521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1"/>
      <c r="CN73" s="521"/>
      <c r="CO73" s="521"/>
      <c r="CP73" s="521"/>
      <c r="CQ73" s="521"/>
      <c r="CR73" s="521"/>
      <c r="CS73" s="521"/>
      <c r="CT73" s="521"/>
      <c r="CU73" s="521"/>
      <c r="CV73" s="521"/>
      <c r="CW73" s="521"/>
      <c r="CX73" s="521"/>
      <c r="CY73" s="521"/>
      <c r="CZ73" s="521"/>
      <c r="DA73" s="521"/>
      <c r="DB73" s="521"/>
      <c r="DC73" s="521"/>
      <c r="DD73" s="521"/>
      <c r="DE73" s="521"/>
      <c r="DF73" s="521"/>
      <c r="DG73" s="521"/>
      <c r="DH73" s="521"/>
      <c r="DI73" s="522"/>
    </row>
    <row r="74" spans="1:113" ht="13.5" thickBot="1">
      <c r="A74" s="513" t="str">
        <f>'план УП'!A78</f>
        <v>2В</v>
      </c>
      <c r="B74" s="100">
        <f>'план УП'!B78</f>
        <v>15</v>
      </c>
      <c r="C74" s="108">
        <f>'план УП'!C78</f>
        <v>0</v>
      </c>
      <c r="D74" s="515">
        <f>'план УП'!D78</f>
        <v>0</v>
      </c>
      <c r="E74" s="516">
        <f>'план УП'!E78</f>
        <v>0</v>
      </c>
      <c r="F74" s="517">
        <f>'план УП'!F78</f>
        <v>0</v>
      </c>
      <c r="G74" s="518">
        <f>'план УП'!G78</f>
        <v>0</v>
      </c>
      <c r="H74" s="519">
        <f>'план УП'!H78</f>
        <v>0</v>
      </c>
      <c r="I74" s="519">
        <f>'план УП'!I78</f>
        <v>0</v>
      </c>
      <c r="J74" s="519">
        <f>'план УП'!J78</f>
        <v>0</v>
      </c>
      <c r="K74" s="519">
        <f>'план УП'!K78</f>
        <v>0</v>
      </c>
      <c r="L74" s="519">
        <f>'план УП'!L78</f>
        <v>0</v>
      </c>
      <c r="M74" s="519">
        <f>'план УП'!M78</f>
        <v>0</v>
      </c>
      <c r="N74" s="520"/>
      <c r="O74" s="521"/>
      <c r="P74" s="521"/>
      <c r="Q74" s="521"/>
      <c r="R74" s="521"/>
      <c r="S74" s="521"/>
      <c r="T74" s="521"/>
      <c r="U74" s="521"/>
      <c r="V74" s="521"/>
      <c r="W74" s="521"/>
      <c r="X74" s="521"/>
      <c r="Y74" s="521"/>
      <c r="Z74" s="521"/>
      <c r="AA74" s="521"/>
      <c r="AB74" s="521"/>
      <c r="AC74" s="521"/>
      <c r="AD74" s="521"/>
      <c r="AE74" s="521"/>
      <c r="AF74" s="521"/>
      <c r="AG74" s="521"/>
      <c r="AH74" s="521"/>
      <c r="AI74" s="521"/>
      <c r="AJ74" s="521"/>
      <c r="AK74" s="521"/>
      <c r="AL74" s="521"/>
      <c r="AM74" s="521"/>
      <c r="AN74" s="521"/>
      <c r="AO74" s="521"/>
      <c r="AP74" s="521"/>
      <c r="AQ74" s="522"/>
      <c r="AR74" s="520"/>
      <c r="AS74" s="521"/>
      <c r="AT74" s="521"/>
      <c r="AU74" s="521"/>
      <c r="AV74" s="521"/>
      <c r="AW74" s="521"/>
      <c r="AX74" s="521"/>
      <c r="AY74" s="521"/>
      <c r="AZ74" s="521"/>
      <c r="BA74" s="521"/>
      <c r="BB74" s="521"/>
      <c r="BC74" s="521"/>
      <c r="BD74" s="521"/>
      <c r="BE74" s="521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1"/>
      <c r="BZ74" s="521"/>
      <c r="CA74" s="521"/>
      <c r="CB74" s="521"/>
      <c r="CC74" s="521"/>
      <c r="CD74" s="521"/>
      <c r="CE74" s="521"/>
      <c r="CF74" s="521"/>
      <c r="CG74" s="521"/>
      <c r="CH74" s="521"/>
      <c r="CI74" s="521"/>
      <c r="CJ74" s="521"/>
      <c r="CK74" s="521"/>
      <c r="CL74" s="521"/>
      <c r="CM74" s="521"/>
      <c r="CN74" s="521"/>
      <c r="CO74" s="521"/>
      <c r="CP74" s="521"/>
      <c r="CQ74" s="521"/>
      <c r="CR74" s="521"/>
      <c r="CS74" s="521"/>
      <c r="CT74" s="521"/>
      <c r="CU74" s="521"/>
      <c r="CV74" s="521"/>
      <c r="CW74" s="521"/>
      <c r="CX74" s="521"/>
      <c r="CY74" s="521"/>
      <c r="CZ74" s="521"/>
      <c r="DA74" s="521"/>
      <c r="DB74" s="521"/>
      <c r="DC74" s="521"/>
      <c r="DD74" s="521"/>
      <c r="DE74" s="521"/>
      <c r="DF74" s="521"/>
      <c r="DG74" s="521"/>
      <c r="DH74" s="521"/>
      <c r="DI74" s="522"/>
    </row>
    <row r="75" spans="1:113" ht="12.75">
      <c r="A75" s="525" t="str">
        <f>'план УП'!A79</f>
        <v>3_П</v>
      </c>
      <c r="B75" s="526">
        <f>'план УП'!B79</f>
        <v>0</v>
      </c>
      <c r="C75" s="527" t="str">
        <f>'план УП'!C79</f>
        <v>3_Профессиональный</v>
      </c>
      <c r="D75" s="528">
        <f>'план УП'!D79</f>
        <v>0</v>
      </c>
      <c r="E75" s="529">
        <f>'план УП'!E79</f>
        <v>0</v>
      </c>
      <c r="F75" s="530">
        <f>'план УП'!F79</f>
        <v>0</v>
      </c>
      <c r="G75" s="531">
        <f>'план УП'!G79</f>
        <v>0</v>
      </c>
      <c r="H75" s="532">
        <f>'план УП'!H79</f>
        <v>0</v>
      </c>
      <c r="I75" s="532">
        <f>'план УП'!I79</f>
        <v>0</v>
      </c>
      <c r="J75" s="532">
        <f>'план УП'!J79</f>
        <v>0</v>
      </c>
      <c r="K75" s="532">
        <f>'план УП'!K79</f>
        <v>0</v>
      </c>
      <c r="L75" s="532">
        <f>'план УП'!L79</f>
        <v>0</v>
      </c>
      <c r="M75" s="532">
        <f>'план УП'!M79</f>
        <v>0</v>
      </c>
      <c r="N75" s="494"/>
      <c r="O75" s="495"/>
      <c r="P75" s="495"/>
      <c r="Q75" s="495"/>
      <c r="R75" s="495"/>
      <c r="S75" s="495"/>
      <c r="T75" s="495"/>
      <c r="U75" s="495"/>
      <c r="V75" s="495"/>
      <c r="W75" s="495"/>
      <c r="X75" s="495"/>
      <c r="Y75" s="495"/>
      <c r="Z75" s="495"/>
      <c r="AA75" s="495"/>
      <c r="AB75" s="495"/>
      <c r="AC75" s="495"/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6"/>
      <c r="AR75" s="497"/>
      <c r="AS75" s="498"/>
      <c r="AT75" s="498"/>
      <c r="AU75" s="498"/>
      <c r="AV75" s="498"/>
      <c r="AW75" s="498"/>
      <c r="AX75" s="498"/>
      <c r="AY75" s="498"/>
      <c r="AZ75" s="498"/>
      <c r="BA75" s="498"/>
      <c r="BB75" s="498"/>
      <c r="BC75" s="498"/>
      <c r="BD75" s="498"/>
      <c r="BE75" s="498"/>
      <c r="BF75" s="498"/>
      <c r="BG75" s="498"/>
      <c r="BH75" s="498"/>
      <c r="BI75" s="498"/>
      <c r="BJ75" s="498"/>
      <c r="BK75" s="498"/>
      <c r="BL75" s="498"/>
      <c r="BM75" s="498"/>
      <c r="BN75" s="498"/>
      <c r="BO75" s="498"/>
      <c r="BP75" s="498"/>
      <c r="BQ75" s="498"/>
      <c r="BR75" s="498"/>
      <c r="BS75" s="498"/>
      <c r="BT75" s="498"/>
      <c r="BU75" s="498"/>
      <c r="BV75" s="498"/>
      <c r="BW75" s="498"/>
      <c r="BX75" s="498"/>
      <c r="BY75" s="498"/>
      <c r="BZ75" s="498"/>
      <c r="CA75" s="498"/>
      <c r="CB75" s="498"/>
      <c r="CC75" s="498"/>
      <c r="CD75" s="498"/>
      <c r="CE75" s="498"/>
      <c r="CF75" s="498"/>
      <c r="CG75" s="498"/>
      <c r="CH75" s="498"/>
      <c r="CI75" s="498"/>
      <c r="CJ75" s="498"/>
      <c r="CK75" s="498"/>
      <c r="CL75" s="498"/>
      <c r="CM75" s="498"/>
      <c r="CN75" s="498"/>
      <c r="CO75" s="498"/>
      <c r="CP75" s="498"/>
      <c r="CQ75" s="498"/>
      <c r="CR75" s="498"/>
      <c r="CS75" s="498"/>
      <c r="CT75" s="498"/>
      <c r="CU75" s="498"/>
      <c r="CV75" s="498"/>
      <c r="CW75" s="498"/>
      <c r="CX75" s="498"/>
      <c r="CY75" s="498"/>
      <c r="CZ75" s="498"/>
      <c r="DA75" s="498"/>
      <c r="DB75" s="498"/>
      <c r="DC75" s="498"/>
      <c r="DD75" s="498"/>
      <c r="DE75" s="498"/>
      <c r="DF75" s="498"/>
      <c r="DG75" s="498"/>
      <c r="DH75" s="498"/>
      <c r="DI75" s="499"/>
    </row>
    <row r="76" spans="1:113" ht="12.75">
      <c r="A76" s="524" t="str">
        <f>'план УП'!A80</f>
        <v>3_П</v>
      </c>
      <c r="B76" s="97">
        <f>'план УП'!B80</f>
        <v>0</v>
      </c>
      <c r="C76" s="506" t="str">
        <f>'план УП'!C80</f>
        <v>Базовая часть</v>
      </c>
      <c r="D76" s="502">
        <f>'план УП'!D80</f>
        <v>0</v>
      </c>
      <c r="E76" s="503">
        <f>'план УП'!E80</f>
        <v>0</v>
      </c>
      <c r="F76" s="504">
        <f>'план УП'!F80</f>
        <v>0</v>
      </c>
      <c r="G76" s="505">
        <f>'план УП'!G80</f>
        <v>0</v>
      </c>
      <c r="H76" s="506">
        <f>'план УП'!H80</f>
        <v>0</v>
      </c>
      <c r="I76" s="506">
        <f>'план УП'!I80</f>
        <v>0</v>
      </c>
      <c r="J76" s="506">
        <f>'план УП'!J80</f>
        <v>0</v>
      </c>
      <c r="K76" s="506">
        <f>'план УП'!K80</f>
        <v>0</v>
      </c>
      <c r="L76" s="506">
        <f>'план УП'!L80</f>
        <v>0</v>
      </c>
      <c r="M76" s="506">
        <f>'план УП'!M80</f>
        <v>0</v>
      </c>
      <c r="N76" s="507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8"/>
      <c r="AK76" s="508"/>
      <c r="AL76" s="508"/>
      <c r="AM76" s="508"/>
      <c r="AN76" s="508"/>
      <c r="AO76" s="508"/>
      <c r="AP76" s="508"/>
      <c r="AQ76" s="509"/>
      <c r="AR76" s="510"/>
      <c r="AS76" s="511"/>
      <c r="AT76" s="511"/>
      <c r="AU76" s="511"/>
      <c r="AV76" s="511"/>
      <c r="AW76" s="511"/>
      <c r="AX76" s="511"/>
      <c r="AY76" s="511"/>
      <c r="AZ76" s="511"/>
      <c r="BA76" s="511"/>
      <c r="BB76" s="511"/>
      <c r="BC76" s="511"/>
      <c r="BD76" s="511"/>
      <c r="BE76" s="511"/>
      <c r="BF76" s="511"/>
      <c r="BG76" s="511"/>
      <c r="BH76" s="511"/>
      <c r="BI76" s="511"/>
      <c r="BJ76" s="511"/>
      <c r="BK76" s="511"/>
      <c r="BL76" s="511"/>
      <c r="BM76" s="511"/>
      <c r="BN76" s="511"/>
      <c r="BO76" s="511"/>
      <c r="BP76" s="511"/>
      <c r="BQ76" s="511"/>
      <c r="BR76" s="511"/>
      <c r="BS76" s="511"/>
      <c r="BT76" s="511"/>
      <c r="BU76" s="511"/>
      <c r="BV76" s="511"/>
      <c r="BW76" s="511"/>
      <c r="BX76" s="511"/>
      <c r="BY76" s="511"/>
      <c r="BZ76" s="511"/>
      <c r="CA76" s="511"/>
      <c r="CB76" s="511"/>
      <c r="CC76" s="511"/>
      <c r="CD76" s="511"/>
      <c r="CE76" s="511"/>
      <c r="CF76" s="511"/>
      <c r="CG76" s="511"/>
      <c r="CH76" s="511"/>
      <c r="CI76" s="511"/>
      <c r="CJ76" s="511"/>
      <c r="CK76" s="511"/>
      <c r="CL76" s="511"/>
      <c r="CM76" s="511"/>
      <c r="CN76" s="511"/>
      <c r="CO76" s="511"/>
      <c r="CP76" s="511"/>
      <c r="CQ76" s="511"/>
      <c r="CR76" s="511"/>
      <c r="CS76" s="511"/>
      <c r="CT76" s="511"/>
      <c r="CU76" s="511"/>
      <c r="CV76" s="511"/>
      <c r="CW76" s="511"/>
      <c r="CX76" s="511"/>
      <c r="CY76" s="511"/>
      <c r="CZ76" s="511"/>
      <c r="DA76" s="511"/>
      <c r="DB76" s="511"/>
      <c r="DC76" s="511"/>
      <c r="DD76" s="511"/>
      <c r="DE76" s="511"/>
      <c r="DF76" s="511"/>
      <c r="DG76" s="511"/>
      <c r="DH76" s="511"/>
      <c r="DI76" s="512"/>
    </row>
    <row r="77" spans="1:113" ht="12.75">
      <c r="A77" s="513" t="str">
        <f>'план УП'!A81</f>
        <v>3Б</v>
      </c>
      <c r="B77" s="100">
        <f>'план УП'!B81</f>
        <v>1</v>
      </c>
      <c r="C77" s="514">
        <f>'план УП'!C81</f>
        <v>0</v>
      </c>
      <c r="D77" s="515">
        <f>'план УП'!D81</f>
        <v>0</v>
      </c>
      <c r="E77" s="516">
        <f>'план УП'!E81</f>
        <v>0</v>
      </c>
      <c r="F77" s="517">
        <f>'план УП'!F81</f>
        <v>0</v>
      </c>
      <c r="G77" s="518">
        <f>'план УП'!G81</f>
        <v>0</v>
      </c>
      <c r="H77" s="519">
        <f>'план УП'!H81</f>
        <v>0</v>
      </c>
      <c r="I77" s="519">
        <f>'план УП'!I81</f>
        <v>0</v>
      </c>
      <c r="J77" s="519">
        <f>'план УП'!J81</f>
        <v>0</v>
      </c>
      <c r="K77" s="519">
        <f>'план УП'!K81</f>
        <v>0</v>
      </c>
      <c r="L77" s="519">
        <f>'план УП'!L81</f>
        <v>0</v>
      </c>
      <c r="M77" s="519">
        <f>'план УП'!M81</f>
        <v>0</v>
      </c>
      <c r="N77" s="520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2"/>
      <c r="AR77" s="520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1"/>
      <c r="CN77" s="521"/>
      <c r="CO77" s="521"/>
      <c r="CP77" s="521"/>
      <c r="CQ77" s="521"/>
      <c r="CR77" s="521"/>
      <c r="CS77" s="521"/>
      <c r="CT77" s="521"/>
      <c r="CU77" s="521"/>
      <c r="CV77" s="521"/>
      <c r="CW77" s="521"/>
      <c r="CX77" s="521"/>
      <c r="CY77" s="521"/>
      <c r="CZ77" s="521"/>
      <c r="DA77" s="521"/>
      <c r="DB77" s="521"/>
      <c r="DC77" s="521"/>
      <c r="DD77" s="521"/>
      <c r="DE77" s="521"/>
      <c r="DF77" s="521"/>
      <c r="DG77" s="521"/>
      <c r="DH77" s="521"/>
      <c r="DI77" s="522"/>
    </row>
    <row r="78" spans="1:113" ht="12.75">
      <c r="A78" s="513" t="str">
        <f>'план УП'!A82</f>
        <v>3Б</v>
      </c>
      <c r="B78" s="100">
        <f>'план УП'!B82</f>
        <v>2</v>
      </c>
      <c r="C78" s="108">
        <f>'план УП'!C82</f>
        <v>0</v>
      </c>
      <c r="D78" s="515">
        <f>'план УП'!D82</f>
        <v>0</v>
      </c>
      <c r="E78" s="516">
        <f>'план УП'!E82</f>
        <v>0</v>
      </c>
      <c r="F78" s="517">
        <f>'план УП'!F82</f>
        <v>0</v>
      </c>
      <c r="G78" s="518">
        <f>'план УП'!G82</f>
        <v>0</v>
      </c>
      <c r="H78" s="519">
        <f>'план УП'!H82</f>
        <v>0</v>
      </c>
      <c r="I78" s="519">
        <f>'план УП'!I82</f>
        <v>0</v>
      </c>
      <c r="J78" s="519">
        <f>'план УП'!J82</f>
        <v>0</v>
      </c>
      <c r="K78" s="519">
        <f>'план УП'!K82</f>
        <v>0</v>
      </c>
      <c r="L78" s="519">
        <f>'план УП'!L82</f>
        <v>0</v>
      </c>
      <c r="M78" s="519">
        <f>'план УП'!M82</f>
        <v>0</v>
      </c>
      <c r="N78" s="520"/>
      <c r="O78" s="521"/>
      <c r="P78" s="521"/>
      <c r="Q78" s="521"/>
      <c r="R78" s="521"/>
      <c r="S78" s="521"/>
      <c r="T78" s="521"/>
      <c r="U78" s="521"/>
      <c r="V78" s="521"/>
      <c r="W78" s="521"/>
      <c r="X78" s="521"/>
      <c r="Y78" s="521"/>
      <c r="Z78" s="521"/>
      <c r="AA78" s="521"/>
      <c r="AB78" s="521"/>
      <c r="AC78" s="521"/>
      <c r="AD78" s="521"/>
      <c r="AE78" s="521"/>
      <c r="AF78" s="521"/>
      <c r="AG78" s="521"/>
      <c r="AH78" s="521"/>
      <c r="AI78" s="521"/>
      <c r="AJ78" s="521"/>
      <c r="AK78" s="521"/>
      <c r="AL78" s="521"/>
      <c r="AM78" s="521"/>
      <c r="AN78" s="521"/>
      <c r="AO78" s="521"/>
      <c r="AP78" s="521"/>
      <c r="AQ78" s="522"/>
      <c r="AR78" s="520"/>
      <c r="AS78" s="521"/>
      <c r="AT78" s="521"/>
      <c r="AU78" s="521"/>
      <c r="AV78" s="521"/>
      <c r="AW78" s="521"/>
      <c r="AX78" s="521"/>
      <c r="AY78" s="521"/>
      <c r="AZ78" s="521"/>
      <c r="BA78" s="521"/>
      <c r="BB78" s="521"/>
      <c r="BC78" s="521"/>
      <c r="BD78" s="521"/>
      <c r="BE78" s="521"/>
      <c r="BF78" s="521"/>
      <c r="BG78" s="521"/>
      <c r="BH78" s="521"/>
      <c r="BI78" s="521"/>
      <c r="BJ78" s="521"/>
      <c r="BK78" s="521"/>
      <c r="BL78" s="521"/>
      <c r="BM78" s="521"/>
      <c r="BN78" s="521"/>
      <c r="BO78" s="521"/>
      <c r="BP78" s="521"/>
      <c r="BQ78" s="521"/>
      <c r="BR78" s="521"/>
      <c r="BS78" s="521"/>
      <c r="BT78" s="521"/>
      <c r="BU78" s="521"/>
      <c r="BV78" s="521"/>
      <c r="BW78" s="521"/>
      <c r="BX78" s="521"/>
      <c r="BY78" s="521"/>
      <c r="BZ78" s="521"/>
      <c r="CA78" s="521"/>
      <c r="CB78" s="521"/>
      <c r="CC78" s="521"/>
      <c r="CD78" s="521"/>
      <c r="CE78" s="521"/>
      <c r="CF78" s="521"/>
      <c r="CG78" s="521"/>
      <c r="CH78" s="521"/>
      <c r="CI78" s="521"/>
      <c r="CJ78" s="521"/>
      <c r="CK78" s="521"/>
      <c r="CL78" s="521"/>
      <c r="CM78" s="521"/>
      <c r="CN78" s="521"/>
      <c r="CO78" s="521"/>
      <c r="CP78" s="521"/>
      <c r="CQ78" s="521"/>
      <c r="CR78" s="521"/>
      <c r="CS78" s="521"/>
      <c r="CT78" s="521"/>
      <c r="CU78" s="521"/>
      <c r="CV78" s="521"/>
      <c r="CW78" s="521"/>
      <c r="CX78" s="521"/>
      <c r="CY78" s="521"/>
      <c r="CZ78" s="521"/>
      <c r="DA78" s="521"/>
      <c r="DB78" s="521"/>
      <c r="DC78" s="521"/>
      <c r="DD78" s="521"/>
      <c r="DE78" s="521"/>
      <c r="DF78" s="521"/>
      <c r="DG78" s="521"/>
      <c r="DH78" s="521"/>
      <c r="DI78" s="522"/>
    </row>
    <row r="79" spans="1:113" ht="12.75">
      <c r="A79" s="513" t="str">
        <f>'план УП'!A83</f>
        <v>3Б</v>
      </c>
      <c r="B79" s="100">
        <f>'план УП'!B83</f>
        <v>3</v>
      </c>
      <c r="C79" s="533">
        <f>'план УП'!C83</f>
        <v>0</v>
      </c>
      <c r="D79" s="515">
        <f>'план УП'!D83</f>
        <v>0</v>
      </c>
      <c r="E79" s="516">
        <f>'план УП'!E83</f>
        <v>0</v>
      </c>
      <c r="F79" s="517">
        <f>'план УП'!F83</f>
        <v>0</v>
      </c>
      <c r="G79" s="518">
        <f>'план УП'!G83</f>
        <v>0</v>
      </c>
      <c r="H79" s="519">
        <f>'план УП'!H83</f>
        <v>0</v>
      </c>
      <c r="I79" s="519">
        <f>'план УП'!I83</f>
        <v>0</v>
      </c>
      <c r="J79" s="519">
        <f>'план УП'!J83</f>
        <v>0</v>
      </c>
      <c r="K79" s="519">
        <f>'план УП'!K83</f>
        <v>0</v>
      </c>
      <c r="L79" s="519">
        <f>'план УП'!L83</f>
        <v>0</v>
      </c>
      <c r="M79" s="519">
        <f>'план УП'!M83</f>
        <v>0</v>
      </c>
      <c r="N79" s="520"/>
      <c r="O79" s="521"/>
      <c r="P79" s="521"/>
      <c r="Q79" s="521"/>
      <c r="R79" s="521"/>
      <c r="S79" s="521"/>
      <c r="T79" s="521"/>
      <c r="U79" s="521"/>
      <c r="V79" s="521"/>
      <c r="W79" s="521"/>
      <c r="X79" s="521"/>
      <c r="Y79" s="521"/>
      <c r="Z79" s="521"/>
      <c r="AA79" s="521"/>
      <c r="AB79" s="521"/>
      <c r="AC79" s="521"/>
      <c r="AD79" s="521"/>
      <c r="AE79" s="521"/>
      <c r="AF79" s="521"/>
      <c r="AG79" s="521"/>
      <c r="AH79" s="521"/>
      <c r="AI79" s="521"/>
      <c r="AJ79" s="521"/>
      <c r="AK79" s="521"/>
      <c r="AL79" s="521"/>
      <c r="AM79" s="521"/>
      <c r="AN79" s="521"/>
      <c r="AO79" s="521"/>
      <c r="AP79" s="521"/>
      <c r="AQ79" s="522"/>
      <c r="AR79" s="520"/>
      <c r="AS79" s="521"/>
      <c r="AT79" s="521"/>
      <c r="AU79" s="521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  <c r="BG79" s="521"/>
      <c r="BH79" s="521"/>
      <c r="BI79" s="521"/>
      <c r="BJ79" s="521"/>
      <c r="BK79" s="521"/>
      <c r="BL79" s="521"/>
      <c r="BM79" s="521"/>
      <c r="BN79" s="521"/>
      <c r="BO79" s="521"/>
      <c r="BP79" s="521"/>
      <c r="BQ79" s="521"/>
      <c r="BR79" s="521"/>
      <c r="BS79" s="521"/>
      <c r="BT79" s="521"/>
      <c r="BU79" s="521"/>
      <c r="BV79" s="521"/>
      <c r="BW79" s="521"/>
      <c r="BX79" s="521"/>
      <c r="BY79" s="521"/>
      <c r="BZ79" s="521"/>
      <c r="CA79" s="521"/>
      <c r="CB79" s="521"/>
      <c r="CC79" s="521"/>
      <c r="CD79" s="521"/>
      <c r="CE79" s="521"/>
      <c r="CF79" s="521"/>
      <c r="CG79" s="521"/>
      <c r="CH79" s="521"/>
      <c r="CI79" s="521"/>
      <c r="CJ79" s="521"/>
      <c r="CK79" s="521"/>
      <c r="CL79" s="521"/>
      <c r="CM79" s="521"/>
      <c r="CN79" s="521"/>
      <c r="CO79" s="521"/>
      <c r="CP79" s="521"/>
      <c r="CQ79" s="521"/>
      <c r="CR79" s="521"/>
      <c r="CS79" s="521"/>
      <c r="CT79" s="521"/>
      <c r="CU79" s="521"/>
      <c r="CV79" s="521"/>
      <c r="CW79" s="521"/>
      <c r="CX79" s="521"/>
      <c r="CY79" s="521"/>
      <c r="CZ79" s="521"/>
      <c r="DA79" s="521"/>
      <c r="DB79" s="521"/>
      <c r="DC79" s="521"/>
      <c r="DD79" s="521"/>
      <c r="DE79" s="521"/>
      <c r="DF79" s="521"/>
      <c r="DG79" s="521"/>
      <c r="DH79" s="521"/>
      <c r="DI79" s="522"/>
    </row>
    <row r="80" spans="1:113" ht="12.75">
      <c r="A80" s="513" t="str">
        <f>'план УП'!A84</f>
        <v>3Б</v>
      </c>
      <c r="B80" s="100">
        <f>'план УП'!B84</f>
        <v>4</v>
      </c>
      <c r="C80" s="533">
        <f>'план УП'!C84</f>
        <v>0</v>
      </c>
      <c r="D80" s="515">
        <f>'план УП'!D84</f>
        <v>0</v>
      </c>
      <c r="E80" s="516">
        <f>'план УП'!E84</f>
        <v>0</v>
      </c>
      <c r="F80" s="517">
        <f>'план УП'!F84</f>
        <v>0</v>
      </c>
      <c r="G80" s="518">
        <f>'план УП'!G84</f>
        <v>0</v>
      </c>
      <c r="H80" s="519">
        <f>'план УП'!H84</f>
        <v>0</v>
      </c>
      <c r="I80" s="519">
        <f>'план УП'!I84</f>
        <v>0</v>
      </c>
      <c r="J80" s="519">
        <f>'план УП'!J84</f>
        <v>0</v>
      </c>
      <c r="K80" s="519">
        <f>'план УП'!K84</f>
        <v>0</v>
      </c>
      <c r="L80" s="519">
        <f>'план УП'!L84</f>
        <v>0</v>
      </c>
      <c r="M80" s="519">
        <f>'план УП'!M84</f>
        <v>0</v>
      </c>
      <c r="N80" s="520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2"/>
      <c r="AR80" s="520"/>
      <c r="AS80" s="521"/>
      <c r="AT80" s="521"/>
      <c r="AU80" s="521"/>
      <c r="AV80" s="521"/>
      <c r="AW80" s="521"/>
      <c r="AX80" s="521"/>
      <c r="AY80" s="521"/>
      <c r="AZ80" s="521"/>
      <c r="BA80" s="521"/>
      <c r="BB80" s="521"/>
      <c r="BC80" s="521"/>
      <c r="BD80" s="521"/>
      <c r="BE80" s="521"/>
      <c r="BF80" s="521"/>
      <c r="BG80" s="521"/>
      <c r="BH80" s="521"/>
      <c r="BI80" s="521"/>
      <c r="BJ80" s="521"/>
      <c r="BK80" s="521"/>
      <c r="BL80" s="521"/>
      <c r="BM80" s="521"/>
      <c r="BN80" s="521"/>
      <c r="BO80" s="521"/>
      <c r="BP80" s="521"/>
      <c r="BQ80" s="521"/>
      <c r="BR80" s="521"/>
      <c r="BS80" s="521"/>
      <c r="BT80" s="521"/>
      <c r="BU80" s="521"/>
      <c r="BV80" s="521"/>
      <c r="BW80" s="521"/>
      <c r="BX80" s="521"/>
      <c r="BY80" s="521"/>
      <c r="BZ80" s="521"/>
      <c r="CA80" s="521"/>
      <c r="CB80" s="521"/>
      <c r="CC80" s="521"/>
      <c r="CD80" s="521"/>
      <c r="CE80" s="521"/>
      <c r="CF80" s="521"/>
      <c r="CG80" s="521"/>
      <c r="CH80" s="521"/>
      <c r="CI80" s="521"/>
      <c r="CJ80" s="521"/>
      <c r="CK80" s="521"/>
      <c r="CL80" s="521"/>
      <c r="CM80" s="521"/>
      <c r="CN80" s="521"/>
      <c r="CO80" s="521"/>
      <c r="CP80" s="521"/>
      <c r="CQ80" s="521"/>
      <c r="CR80" s="521"/>
      <c r="CS80" s="521"/>
      <c r="CT80" s="521"/>
      <c r="CU80" s="521"/>
      <c r="CV80" s="521"/>
      <c r="CW80" s="521"/>
      <c r="CX80" s="521"/>
      <c r="CY80" s="521"/>
      <c r="CZ80" s="521"/>
      <c r="DA80" s="521"/>
      <c r="DB80" s="521"/>
      <c r="DC80" s="521"/>
      <c r="DD80" s="521"/>
      <c r="DE80" s="521"/>
      <c r="DF80" s="521"/>
      <c r="DG80" s="521"/>
      <c r="DH80" s="521"/>
      <c r="DI80" s="522"/>
    </row>
    <row r="81" spans="1:113" ht="12.75">
      <c r="A81" s="513" t="str">
        <f>'план УП'!A85</f>
        <v>3Б</v>
      </c>
      <c r="B81" s="100">
        <f>'план УП'!B85</f>
        <v>5</v>
      </c>
      <c r="C81" s="533">
        <f>'план УП'!C85</f>
        <v>0</v>
      </c>
      <c r="D81" s="515">
        <f>'план УП'!D85</f>
        <v>0</v>
      </c>
      <c r="E81" s="516">
        <f>'план УП'!E85</f>
        <v>0</v>
      </c>
      <c r="F81" s="517">
        <f>'план УП'!F85</f>
        <v>0</v>
      </c>
      <c r="G81" s="518">
        <f>'план УП'!G85</f>
        <v>0</v>
      </c>
      <c r="H81" s="519">
        <f>'план УП'!H85</f>
        <v>0</v>
      </c>
      <c r="I81" s="519">
        <f>'план УП'!I85</f>
        <v>0</v>
      </c>
      <c r="J81" s="519">
        <f>'план УП'!J85</f>
        <v>0</v>
      </c>
      <c r="K81" s="519">
        <f>'план УП'!K85</f>
        <v>0</v>
      </c>
      <c r="L81" s="519">
        <f>'план УП'!L85</f>
        <v>0</v>
      </c>
      <c r="M81" s="519">
        <f>'план УП'!M85</f>
        <v>0</v>
      </c>
      <c r="N81" s="520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1"/>
      <c r="AL81" s="521"/>
      <c r="AM81" s="521"/>
      <c r="AN81" s="521"/>
      <c r="AO81" s="521"/>
      <c r="AP81" s="521"/>
      <c r="AQ81" s="522"/>
      <c r="AR81" s="520"/>
      <c r="AS81" s="521"/>
      <c r="AT81" s="521"/>
      <c r="AU81" s="521"/>
      <c r="AV81" s="521"/>
      <c r="AW81" s="521"/>
      <c r="AX81" s="521"/>
      <c r="AY81" s="521"/>
      <c r="AZ81" s="521"/>
      <c r="BA81" s="521"/>
      <c r="BB81" s="521"/>
      <c r="BC81" s="521"/>
      <c r="BD81" s="521"/>
      <c r="BE81" s="521"/>
      <c r="BF81" s="521"/>
      <c r="BG81" s="521"/>
      <c r="BH81" s="521"/>
      <c r="BI81" s="521"/>
      <c r="BJ81" s="521"/>
      <c r="BK81" s="521"/>
      <c r="BL81" s="521"/>
      <c r="BM81" s="521"/>
      <c r="BN81" s="521"/>
      <c r="BO81" s="521"/>
      <c r="BP81" s="521"/>
      <c r="BQ81" s="521"/>
      <c r="BR81" s="521"/>
      <c r="BS81" s="521"/>
      <c r="BT81" s="521"/>
      <c r="BU81" s="521"/>
      <c r="BV81" s="521"/>
      <c r="BW81" s="521"/>
      <c r="BX81" s="521"/>
      <c r="BY81" s="521"/>
      <c r="BZ81" s="521"/>
      <c r="CA81" s="521"/>
      <c r="CB81" s="521"/>
      <c r="CC81" s="521"/>
      <c r="CD81" s="521"/>
      <c r="CE81" s="521"/>
      <c r="CF81" s="521"/>
      <c r="CG81" s="521"/>
      <c r="CH81" s="521"/>
      <c r="CI81" s="521"/>
      <c r="CJ81" s="521"/>
      <c r="CK81" s="521"/>
      <c r="CL81" s="521"/>
      <c r="CM81" s="521"/>
      <c r="CN81" s="521"/>
      <c r="CO81" s="521"/>
      <c r="CP81" s="521"/>
      <c r="CQ81" s="521"/>
      <c r="CR81" s="521"/>
      <c r="CS81" s="521"/>
      <c r="CT81" s="521"/>
      <c r="CU81" s="521"/>
      <c r="CV81" s="521"/>
      <c r="CW81" s="521"/>
      <c r="CX81" s="521"/>
      <c r="CY81" s="521"/>
      <c r="CZ81" s="521"/>
      <c r="DA81" s="521"/>
      <c r="DB81" s="521"/>
      <c r="DC81" s="521"/>
      <c r="DD81" s="521"/>
      <c r="DE81" s="521"/>
      <c r="DF81" s="521"/>
      <c r="DG81" s="521"/>
      <c r="DH81" s="521"/>
      <c r="DI81" s="522"/>
    </row>
    <row r="82" spans="1:113" ht="12.75">
      <c r="A82" s="513" t="str">
        <f>'план УП'!A86</f>
        <v>3Б</v>
      </c>
      <c r="B82" s="100">
        <f>'план УП'!B86</f>
        <v>6</v>
      </c>
      <c r="C82" s="533">
        <f>'план УП'!C86</f>
        <v>0</v>
      </c>
      <c r="D82" s="515">
        <f>'план УП'!D86</f>
        <v>0</v>
      </c>
      <c r="E82" s="516">
        <f>'план УП'!E86</f>
        <v>0</v>
      </c>
      <c r="F82" s="517">
        <f>'план УП'!F86</f>
        <v>0</v>
      </c>
      <c r="G82" s="518">
        <f>'план УП'!G86</f>
        <v>0</v>
      </c>
      <c r="H82" s="519">
        <f>'план УП'!H86</f>
        <v>0</v>
      </c>
      <c r="I82" s="519">
        <f>'план УП'!I86</f>
        <v>0</v>
      </c>
      <c r="J82" s="519">
        <f>'план УП'!J86</f>
        <v>0</v>
      </c>
      <c r="K82" s="519">
        <f>'план УП'!K86</f>
        <v>0</v>
      </c>
      <c r="L82" s="519">
        <f>'план УП'!L86</f>
        <v>0</v>
      </c>
      <c r="M82" s="519">
        <f>'план УП'!M86</f>
        <v>0</v>
      </c>
      <c r="N82" s="520"/>
      <c r="O82" s="521"/>
      <c r="P82" s="521"/>
      <c r="Q82" s="521"/>
      <c r="R82" s="521"/>
      <c r="S82" s="521"/>
      <c r="T82" s="521"/>
      <c r="U82" s="521"/>
      <c r="V82" s="521"/>
      <c r="W82" s="521"/>
      <c r="X82" s="521"/>
      <c r="Y82" s="521"/>
      <c r="Z82" s="521"/>
      <c r="AA82" s="521"/>
      <c r="AB82" s="521"/>
      <c r="AC82" s="521"/>
      <c r="AD82" s="521"/>
      <c r="AE82" s="521"/>
      <c r="AF82" s="521"/>
      <c r="AG82" s="521"/>
      <c r="AH82" s="521"/>
      <c r="AI82" s="521"/>
      <c r="AJ82" s="521"/>
      <c r="AK82" s="521"/>
      <c r="AL82" s="521"/>
      <c r="AM82" s="521"/>
      <c r="AN82" s="521"/>
      <c r="AO82" s="521"/>
      <c r="AP82" s="521"/>
      <c r="AQ82" s="522"/>
      <c r="AR82" s="520"/>
      <c r="AS82" s="521"/>
      <c r="AT82" s="521"/>
      <c r="AU82" s="521"/>
      <c r="AV82" s="521"/>
      <c r="AW82" s="521"/>
      <c r="AX82" s="521"/>
      <c r="AY82" s="521"/>
      <c r="AZ82" s="521"/>
      <c r="BA82" s="521"/>
      <c r="BB82" s="521"/>
      <c r="BC82" s="521"/>
      <c r="BD82" s="521"/>
      <c r="BE82" s="521"/>
      <c r="BF82" s="521"/>
      <c r="BG82" s="521"/>
      <c r="BH82" s="521"/>
      <c r="BI82" s="521"/>
      <c r="BJ82" s="521"/>
      <c r="BK82" s="521"/>
      <c r="BL82" s="521"/>
      <c r="BM82" s="521"/>
      <c r="BN82" s="521"/>
      <c r="BO82" s="521"/>
      <c r="BP82" s="521"/>
      <c r="BQ82" s="521"/>
      <c r="BR82" s="521"/>
      <c r="BS82" s="521"/>
      <c r="BT82" s="521"/>
      <c r="BU82" s="521"/>
      <c r="BV82" s="521"/>
      <c r="BW82" s="521"/>
      <c r="BX82" s="521"/>
      <c r="BY82" s="521"/>
      <c r="BZ82" s="521"/>
      <c r="CA82" s="521"/>
      <c r="CB82" s="521"/>
      <c r="CC82" s="521"/>
      <c r="CD82" s="521"/>
      <c r="CE82" s="521"/>
      <c r="CF82" s="521"/>
      <c r="CG82" s="521"/>
      <c r="CH82" s="521"/>
      <c r="CI82" s="521"/>
      <c r="CJ82" s="521"/>
      <c r="CK82" s="521"/>
      <c r="CL82" s="521"/>
      <c r="CM82" s="521"/>
      <c r="CN82" s="521"/>
      <c r="CO82" s="521"/>
      <c r="CP82" s="521"/>
      <c r="CQ82" s="521"/>
      <c r="CR82" s="521"/>
      <c r="CS82" s="521"/>
      <c r="CT82" s="521"/>
      <c r="CU82" s="521"/>
      <c r="CV82" s="521"/>
      <c r="CW82" s="521"/>
      <c r="CX82" s="521"/>
      <c r="CY82" s="521"/>
      <c r="CZ82" s="521"/>
      <c r="DA82" s="521"/>
      <c r="DB82" s="521"/>
      <c r="DC82" s="521"/>
      <c r="DD82" s="521"/>
      <c r="DE82" s="521"/>
      <c r="DF82" s="521"/>
      <c r="DG82" s="521"/>
      <c r="DH82" s="521"/>
      <c r="DI82" s="522"/>
    </row>
    <row r="83" spans="1:113" ht="12.75">
      <c r="A83" s="513" t="str">
        <f>'план УП'!A87</f>
        <v>3Б</v>
      </c>
      <c r="B83" s="100">
        <f>'план УП'!B87</f>
        <v>7</v>
      </c>
      <c r="C83" s="523">
        <f>'план УП'!C87</f>
        <v>0</v>
      </c>
      <c r="D83" s="515">
        <f>'план УП'!D87</f>
        <v>0</v>
      </c>
      <c r="E83" s="516">
        <f>'план УП'!E87</f>
        <v>0</v>
      </c>
      <c r="F83" s="517">
        <f>'план УП'!F87</f>
        <v>0</v>
      </c>
      <c r="G83" s="518">
        <f>'план УП'!G87</f>
        <v>0</v>
      </c>
      <c r="H83" s="519">
        <f>'план УП'!H87</f>
        <v>0</v>
      </c>
      <c r="I83" s="519">
        <f>'план УП'!I87</f>
        <v>0</v>
      </c>
      <c r="J83" s="519">
        <f>'план УП'!J87</f>
        <v>0</v>
      </c>
      <c r="K83" s="519">
        <f>'план УП'!K87</f>
        <v>0</v>
      </c>
      <c r="L83" s="519">
        <f>'план УП'!L87</f>
        <v>0</v>
      </c>
      <c r="M83" s="519">
        <f>'план УП'!M87</f>
        <v>0</v>
      </c>
      <c r="N83" s="520"/>
      <c r="O83" s="521"/>
      <c r="P83" s="521"/>
      <c r="Q83" s="521"/>
      <c r="R83" s="521"/>
      <c r="S83" s="521"/>
      <c r="T83" s="521"/>
      <c r="U83" s="521"/>
      <c r="V83" s="521"/>
      <c r="W83" s="521"/>
      <c r="X83" s="521"/>
      <c r="Y83" s="521"/>
      <c r="Z83" s="521"/>
      <c r="AA83" s="521"/>
      <c r="AB83" s="521"/>
      <c r="AC83" s="521"/>
      <c r="AD83" s="521"/>
      <c r="AE83" s="521"/>
      <c r="AF83" s="521"/>
      <c r="AG83" s="521"/>
      <c r="AH83" s="521"/>
      <c r="AI83" s="521"/>
      <c r="AJ83" s="521"/>
      <c r="AK83" s="521"/>
      <c r="AL83" s="521"/>
      <c r="AM83" s="521"/>
      <c r="AN83" s="521"/>
      <c r="AO83" s="521"/>
      <c r="AP83" s="521"/>
      <c r="AQ83" s="522"/>
      <c r="AR83" s="520"/>
      <c r="AS83" s="521"/>
      <c r="AT83" s="521"/>
      <c r="AU83" s="521"/>
      <c r="AV83" s="521"/>
      <c r="AW83" s="521"/>
      <c r="AX83" s="521"/>
      <c r="AY83" s="521"/>
      <c r="AZ83" s="521"/>
      <c r="BA83" s="521"/>
      <c r="BB83" s="521"/>
      <c r="BC83" s="521"/>
      <c r="BD83" s="521"/>
      <c r="BE83" s="521"/>
      <c r="BF83" s="521"/>
      <c r="BG83" s="521"/>
      <c r="BH83" s="521"/>
      <c r="BI83" s="521"/>
      <c r="BJ83" s="521"/>
      <c r="BK83" s="521"/>
      <c r="BL83" s="521"/>
      <c r="BM83" s="521"/>
      <c r="BN83" s="521"/>
      <c r="BO83" s="521"/>
      <c r="BP83" s="521"/>
      <c r="BQ83" s="521"/>
      <c r="BR83" s="521"/>
      <c r="BS83" s="521"/>
      <c r="BT83" s="521"/>
      <c r="BU83" s="521"/>
      <c r="BV83" s="521"/>
      <c r="BW83" s="521"/>
      <c r="BX83" s="521"/>
      <c r="BY83" s="521"/>
      <c r="BZ83" s="521"/>
      <c r="CA83" s="521"/>
      <c r="CB83" s="521"/>
      <c r="CC83" s="521"/>
      <c r="CD83" s="521"/>
      <c r="CE83" s="521"/>
      <c r="CF83" s="521"/>
      <c r="CG83" s="521"/>
      <c r="CH83" s="521"/>
      <c r="CI83" s="521"/>
      <c r="CJ83" s="521"/>
      <c r="CK83" s="521"/>
      <c r="CL83" s="521"/>
      <c r="CM83" s="521"/>
      <c r="CN83" s="521"/>
      <c r="CO83" s="521"/>
      <c r="CP83" s="521"/>
      <c r="CQ83" s="521"/>
      <c r="CR83" s="521"/>
      <c r="CS83" s="521"/>
      <c r="CT83" s="521"/>
      <c r="CU83" s="521"/>
      <c r="CV83" s="521"/>
      <c r="CW83" s="521"/>
      <c r="CX83" s="521"/>
      <c r="CY83" s="521"/>
      <c r="CZ83" s="521"/>
      <c r="DA83" s="521"/>
      <c r="DB83" s="521"/>
      <c r="DC83" s="521"/>
      <c r="DD83" s="521"/>
      <c r="DE83" s="521"/>
      <c r="DF83" s="521"/>
      <c r="DG83" s="521"/>
      <c r="DH83" s="521"/>
      <c r="DI83" s="522"/>
    </row>
    <row r="84" spans="1:113" ht="12.75">
      <c r="A84" s="513" t="str">
        <f>'план УП'!A88</f>
        <v>3Б</v>
      </c>
      <c r="B84" s="100">
        <f>'план УП'!B88</f>
        <v>8</v>
      </c>
      <c r="C84" s="523">
        <f>'план УП'!C88</f>
        <v>0</v>
      </c>
      <c r="D84" s="515">
        <f>'план УП'!D88</f>
        <v>0</v>
      </c>
      <c r="E84" s="516">
        <f>'план УП'!E88</f>
        <v>0</v>
      </c>
      <c r="F84" s="517">
        <f>'план УП'!F88</f>
        <v>0</v>
      </c>
      <c r="G84" s="518">
        <f>'план УП'!G88</f>
        <v>0</v>
      </c>
      <c r="H84" s="519">
        <f>'план УП'!H88</f>
        <v>0</v>
      </c>
      <c r="I84" s="519">
        <f>'план УП'!I88</f>
        <v>0</v>
      </c>
      <c r="J84" s="519">
        <f>'план УП'!J88</f>
        <v>0</v>
      </c>
      <c r="K84" s="519">
        <f>'план УП'!K88</f>
        <v>0</v>
      </c>
      <c r="L84" s="519">
        <f>'план УП'!L88</f>
        <v>0</v>
      </c>
      <c r="M84" s="519">
        <f>'план УП'!M88</f>
        <v>0</v>
      </c>
      <c r="N84" s="520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1"/>
      <c r="AL84" s="521"/>
      <c r="AM84" s="521"/>
      <c r="AN84" s="521"/>
      <c r="AO84" s="521"/>
      <c r="AP84" s="521"/>
      <c r="AQ84" s="522"/>
      <c r="AR84" s="520"/>
      <c r="AS84" s="521"/>
      <c r="AT84" s="521"/>
      <c r="AU84" s="521"/>
      <c r="AV84" s="521"/>
      <c r="AW84" s="521"/>
      <c r="AX84" s="521"/>
      <c r="AY84" s="521"/>
      <c r="AZ84" s="521"/>
      <c r="BA84" s="521"/>
      <c r="BB84" s="521"/>
      <c r="BC84" s="521"/>
      <c r="BD84" s="521"/>
      <c r="BE84" s="521"/>
      <c r="BF84" s="521"/>
      <c r="BG84" s="521"/>
      <c r="BH84" s="521"/>
      <c r="BI84" s="521"/>
      <c r="BJ84" s="521"/>
      <c r="BK84" s="521"/>
      <c r="BL84" s="521"/>
      <c r="BM84" s="521"/>
      <c r="BN84" s="521"/>
      <c r="BO84" s="521"/>
      <c r="BP84" s="521"/>
      <c r="BQ84" s="521"/>
      <c r="BR84" s="521"/>
      <c r="BS84" s="521"/>
      <c r="BT84" s="521"/>
      <c r="BU84" s="521"/>
      <c r="BV84" s="521"/>
      <c r="BW84" s="521"/>
      <c r="BX84" s="521"/>
      <c r="BY84" s="521"/>
      <c r="BZ84" s="521"/>
      <c r="CA84" s="521"/>
      <c r="CB84" s="521"/>
      <c r="CC84" s="521"/>
      <c r="CD84" s="521"/>
      <c r="CE84" s="521"/>
      <c r="CF84" s="521"/>
      <c r="CG84" s="521"/>
      <c r="CH84" s="521"/>
      <c r="CI84" s="521"/>
      <c r="CJ84" s="521"/>
      <c r="CK84" s="521"/>
      <c r="CL84" s="521"/>
      <c r="CM84" s="521"/>
      <c r="CN84" s="521"/>
      <c r="CO84" s="521"/>
      <c r="CP84" s="521"/>
      <c r="CQ84" s="521"/>
      <c r="CR84" s="521"/>
      <c r="CS84" s="521"/>
      <c r="CT84" s="521"/>
      <c r="CU84" s="521"/>
      <c r="CV84" s="521"/>
      <c r="CW84" s="521"/>
      <c r="CX84" s="521"/>
      <c r="CY84" s="521"/>
      <c r="CZ84" s="521"/>
      <c r="DA84" s="521"/>
      <c r="DB84" s="521"/>
      <c r="DC84" s="521"/>
      <c r="DD84" s="521"/>
      <c r="DE84" s="521"/>
      <c r="DF84" s="521"/>
      <c r="DG84" s="521"/>
      <c r="DH84" s="521"/>
      <c r="DI84" s="522"/>
    </row>
    <row r="85" spans="1:113" ht="12.75">
      <c r="A85" s="513" t="str">
        <f>'план УП'!A89</f>
        <v>3Б</v>
      </c>
      <c r="B85" s="100">
        <f>'план УП'!B89</f>
        <v>9</v>
      </c>
      <c r="C85" s="534">
        <f>'план УП'!C89</f>
        <v>0</v>
      </c>
      <c r="D85" s="515">
        <f>'план УП'!D89</f>
        <v>0</v>
      </c>
      <c r="E85" s="516">
        <f>'план УП'!E89</f>
        <v>0</v>
      </c>
      <c r="F85" s="517">
        <f>'план УП'!F89</f>
        <v>0</v>
      </c>
      <c r="G85" s="518">
        <f>'план УП'!G89</f>
        <v>0</v>
      </c>
      <c r="H85" s="519">
        <f>'план УП'!H89</f>
        <v>0</v>
      </c>
      <c r="I85" s="519">
        <f>'план УП'!I89</f>
        <v>0</v>
      </c>
      <c r="J85" s="519">
        <f>'план УП'!J89</f>
        <v>0</v>
      </c>
      <c r="K85" s="519">
        <f>'план УП'!K89</f>
        <v>0</v>
      </c>
      <c r="L85" s="519">
        <f>'план УП'!L89</f>
        <v>0</v>
      </c>
      <c r="M85" s="519">
        <f>'план УП'!M89</f>
        <v>0</v>
      </c>
      <c r="N85" s="520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1"/>
      <c r="AL85" s="521"/>
      <c r="AM85" s="521"/>
      <c r="AN85" s="521"/>
      <c r="AO85" s="521"/>
      <c r="AP85" s="521"/>
      <c r="AQ85" s="522"/>
      <c r="AR85" s="520"/>
      <c r="AS85" s="521"/>
      <c r="AT85" s="521"/>
      <c r="AU85" s="521"/>
      <c r="AV85" s="521"/>
      <c r="AW85" s="521"/>
      <c r="AX85" s="521"/>
      <c r="AY85" s="521"/>
      <c r="AZ85" s="521"/>
      <c r="BA85" s="521"/>
      <c r="BB85" s="521"/>
      <c r="BC85" s="521"/>
      <c r="BD85" s="521"/>
      <c r="BE85" s="521"/>
      <c r="BF85" s="521"/>
      <c r="BG85" s="521"/>
      <c r="BH85" s="521"/>
      <c r="BI85" s="521"/>
      <c r="BJ85" s="521"/>
      <c r="BK85" s="521"/>
      <c r="BL85" s="521"/>
      <c r="BM85" s="521"/>
      <c r="BN85" s="521"/>
      <c r="BO85" s="521"/>
      <c r="BP85" s="521"/>
      <c r="BQ85" s="521"/>
      <c r="BR85" s="521"/>
      <c r="BS85" s="521"/>
      <c r="BT85" s="521"/>
      <c r="BU85" s="521"/>
      <c r="BV85" s="521"/>
      <c r="BW85" s="521"/>
      <c r="BX85" s="521"/>
      <c r="BY85" s="521"/>
      <c r="BZ85" s="521"/>
      <c r="CA85" s="521"/>
      <c r="CB85" s="521"/>
      <c r="CC85" s="521"/>
      <c r="CD85" s="521"/>
      <c r="CE85" s="521"/>
      <c r="CF85" s="521"/>
      <c r="CG85" s="521"/>
      <c r="CH85" s="521"/>
      <c r="CI85" s="521"/>
      <c r="CJ85" s="521"/>
      <c r="CK85" s="521"/>
      <c r="CL85" s="521"/>
      <c r="CM85" s="521"/>
      <c r="CN85" s="521"/>
      <c r="CO85" s="521"/>
      <c r="CP85" s="521"/>
      <c r="CQ85" s="521"/>
      <c r="CR85" s="521"/>
      <c r="CS85" s="521"/>
      <c r="CT85" s="521"/>
      <c r="CU85" s="521"/>
      <c r="CV85" s="521"/>
      <c r="CW85" s="521"/>
      <c r="CX85" s="521"/>
      <c r="CY85" s="521"/>
      <c r="CZ85" s="521"/>
      <c r="DA85" s="521"/>
      <c r="DB85" s="521"/>
      <c r="DC85" s="521"/>
      <c r="DD85" s="521"/>
      <c r="DE85" s="521"/>
      <c r="DF85" s="521"/>
      <c r="DG85" s="521"/>
      <c r="DH85" s="521"/>
      <c r="DI85" s="522"/>
    </row>
    <row r="86" spans="1:113" ht="12.75">
      <c r="A86" s="513" t="str">
        <f>'план УП'!A90</f>
        <v>3Б</v>
      </c>
      <c r="B86" s="100">
        <f>'план УП'!B90</f>
        <v>10</v>
      </c>
      <c r="C86" s="534">
        <f>'план УП'!C90</f>
        <v>0</v>
      </c>
      <c r="D86" s="515">
        <f>'план УП'!D90</f>
        <v>0</v>
      </c>
      <c r="E86" s="516">
        <f>'план УП'!E90</f>
        <v>0</v>
      </c>
      <c r="F86" s="517">
        <f>'план УП'!F90</f>
        <v>0</v>
      </c>
      <c r="G86" s="518">
        <f>'план УП'!G90</f>
        <v>0</v>
      </c>
      <c r="H86" s="519">
        <f>'план УП'!H90</f>
        <v>0</v>
      </c>
      <c r="I86" s="519">
        <f>'план УП'!I90</f>
        <v>0</v>
      </c>
      <c r="J86" s="519">
        <f>'план УП'!J90</f>
        <v>0</v>
      </c>
      <c r="K86" s="519">
        <f>'план УП'!K90</f>
        <v>0</v>
      </c>
      <c r="L86" s="519">
        <f>'план УП'!L90</f>
        <v>0</v>
      </c>
      <c r="M86" s="519">
        <f>'план УП'!M90</f>
        <v>0</v>
      </c>
      <c r="N86" s="520"/>
      <c r="O86" s="521"/>
      <c r="P86" s="521"/>
      <c r="Q86" s="521"/>
      <c r="R86" s="521"/>
      <c r="S86" s="521"/>
      <c r="T86" s="521"/>
      <c r="U86" s="521"/>
      <c r="V86" s="521"/>
      <c r="W86" s="521"/>
      <c r="X86" s="521"/>
      <c r="Y86" s="521"/>
      <c r="Z86" s="521"/>
      <c r="AA86" s="521"/>
      <c r="AB86" s="521"/>
      <c r="AC86" s="521"/>
      <c r="AD86" s="521"/>
      <c r="AE86" s="521"/>
      <c r="AF86" s="521"/>
      <c r="AG86" s="521"/>
      <c r="AH86" s="521"/>
      <c r="AI86" s="521"/>
      <c r="AJ86" s="521"/>
      <c r="AK86" s="521"/>
      <c r="AL86" s="521"/>
      <c r="AM86" s="521"/>
      <c r="AN86" s="521"/>
      <c r="AO86" s="521"/>
      <c r="AP86" s="521"/>
      <c r="AQ86" s="522"/>
      <c r="AR86" s="520"/>
      <c r="AS86" s="521"/>
      <c r="AT86" s="521"/>
      <c r="AU86" s="521"/>
      <c r="AV86" s="521"/>
      <c r="AW86" s="521"/>
      <c r="AX86" s="521"/>
      <c r="AY86" s="521"/>
      <c r="AZ86" s="521"/>
      <c r="BA86" s="521"/>
      <c r="BB86" s="521"/>
      <c r="BC86" s="521"/>
      <c r="BD86" s="521"/>
      <c r="BE86" s="521"/>
      <c r="BF86" s="521"/>
      <c r="BG86" s="521"/>
      <c r="BH86" s="521"/>
      <c r="BI86" s="521"/>
      <c r="BJ86" s="521"/>
      <c r="BK86" s="521"/>
      <c r="BL86" s="521"/>
      <c r="BM86" s="521"/>
      <c r="BN86" s="521"/>
      <c r="BO86" s="521"/>
      <c r="BP86" s="521"/>
      <c r="BQ86" s="521"/>
      <c r="BR86" s="521"/>
      <c r="BS86" s="521"/>
      <c r="BT86" s="521"/>
      <c r="BU86" s="521"/>
      <c r="BV86" s="521"/>
      <c r="BW86" s="521"/>
      <c r="BX86" s="521"/>
      <c r="BY86" s="521"/>
      <c r="BZ86" s="521"/>
      <c r="CA86" s="521"/>
      <c r="CB86" s="521"/>
      <c r="CC86" s="521"/>
      <c r="CD86" s="521"/>
      <c r="CE86" s="521"/>
      <c r="CF86" s="521"/>
      <c r="CG86" s="521"/>
      <c r="CH86" s="521"/>
      <c r="CI86" s="521"/>
      <c r="CJ86" s="521"/>
      <c r="CK86" s="521"/>
      <c r="CL86" s="521"/>
      <c r="CM86" s="521"/>
      <c r="CN86" s="521"/>
      <c r="CO86" s="521"/>
      <c r="CP86" s="521"/>
      <c r="CQ86" s="521"/>
      <c r="CR86" s="521"/>
      <c r="CS86" s="521"/>
      <c r="CT86" s="521"/>
      <c r="CU86" s="521"/>
      <c r="CV86" s="521"/>
      <c r="CW86" s="521"/>
      <c r="CX86" s="521"/>
      <c r="CY86" s="521"/>
      <c r="CZ86" s="521"/>
      <c r="DA86" s="521"/>
      <c r="DB86" s="521"/>
      <c r="DC86" s="521"/>
      <c r="DD86" s="521"/>
      <c r="DE86" s="521"/>
      <c r="DF86" s="521"/>
      <c r="DG86" s="521"/>
      <c r="DH86" s="521"/>
      <c r="DI86" s="522"/>
    </row>
    <row r="87" spans="1:113" ht="12.75">
      <c r="A87" s="513" t="str">
        <f>'план УП'!A91</f>
        <v>3Б</v>
      </c>
      <c r="B87" s="100">
        <f>'план УП'!B91</f>
        <v>11</v>
      </c>
      <c r="C87" s="534">
        <f>'план УП'!C91</f>
        <v>0</v>
      </c>
      <c r="D87" s="515">
        <f>'план УП'!D91</f>
        <v>0</v>
      </c>
      <c r="E87" s="516">
        <f>'план УП'!E91</f>
        <v>0</v>
      </c>
      <c r="F87" s="517">
        <f>'план УП'!F91</f>
        <v>0</v>
      </c>
      <c r="G87" s="518">
        <f>'план УП'!G91</f>
        <v>0</v>
      </c>
      <c r="H87" s="519">
        <f>'план УП'!H91</f>
        <v>0</v>
      </c>
      <c r="I87" s="519">
        <f>'план УП'!I91</f>
        <v>0</v>
      </c>
      <c r="J87" s="519">
        <f>'план УП'!J91</f>
        <v>0</v>
      </c>
      <c r="K87" s="519">
        <f>'план УП'!K91</f>
        <v>0</v>
      </c>
      <c r="L87" s="519">
        <f>'план УП'!L91</f>
        <v>0</v>
      </c>
      <c r="M87" s="519">
        <f>'план УП'!M91</f>
        <v>0</v>
      </c>
      <c r="N87" s="520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521"/>
      <c r="AD87" s="521"/>
      <c r="AE87" s="521"/>
      <c r="AF87" s="521"/>
      <c r="AG87" s="521"/>
      <c r="AH87" s="521"/>
      <c r="AI87" s="521"/>
      <c r="AJ87" s="521"/>
      <c r="AK87" s="521"/>
      <c r="AL87" s="521"/>
      <c r="AM87" s="521"/>
      <c r="AN87" s="521"/>
      <c r="AO87" s="521"/>
      <c r="AP87" s="521"/>
      <c r="AQ87" s="522"/>
      <c r="AR87" s="520"/>
      <c r="AS87" s="521"/>
      <c r="AT87" s="521"/>
      <c r="AU87" s="521"/>
      <c r="AV87" s="521"/>
      <c r="AW87" s="521"/>
      <c r="AX87" s="521"/>
      <c r="AY87" s="521"/>
      <c r="AZ87" s="521"/>
      <c r="BA87" s="521"/>
      <c r="BB87" s="521"/>
      <c r="BC87" s="521"/>
      <c r="BD87" s="521"/>
      <c r="BE87" s="521"/>
      <c r="BF87" s="521"/>
      <c r="BG87" s="521"/>
      <c r="BH87" s="521"/>
      <c r="BI87" s="521"/>
      <c r="BJ87" s="521"/>
      <c r="BK87" s="521"/>
      <c r="BL87" s="521"/>
      <c r="BM87" s="521"/>
      <c r="BN87" s="521"/>
      <c r="BO87" s="521"/>
      <c r="BP87" s="521"/>
      <c r="BQ87" s="521"/>
      <c r="BR87" s="521"/>
      <c r="BS87" s="521"/>
      <c r="BT87" s="521"/>
      <c r="BU87" s="521"/>
      <c r="BV87" s="521"/>
      <c r="BW87" s="521"/>
      <c r="BX87" s="521"/>
      <c r="BY87" s="521"/>
      <c r="BZ87" s="521"/>
      <c r="CA87" s="521"/>
      <c r="CB87" s="521"/>
      <c r="CC87" s="521"/>
      <c r="CD87" s="521"/>
      <c r="CE87" s="521"/>
      <c r="CF87" s="521"/>
      <c r="CG87" s="521"/>
      <c r="CH87" s="521"/>
      <c r="CI87" s="521"/>
      <c r="CJ87" s="521"/>
      <c r="CK87" s="521"/>
      <c r="CL87" s="521"/>
      <c r="CM87" s="521"/>
      <c r="CN87" s="521"/>
      <c r="CO87" s="521"/>
      <c r="CP87" s="521"/>
      <c r="CQ87" s="521"/>
      <c r="CR87" s="521"/>
      <c r="CS87" s="521"/>
      <c r="CT87" s="521"/>
      <c r="CU87" s="521"/>
      <c r="CV87" s="521"/>
      <c r="CW87" s="521"/>
      <c r="CX87" s="521"/>
      <c r="CY87" s="521"/>
      <c r="CZ87" s="521"/>
      <c r="DA87" s="521"/>
      <c r="DB87" s="521"/>
      <c r="DC87" s="521"/>
      <c r="DD87" s="521"/>
      <c r="DE87" s="521"/>
      <c r="DF87" s="521"/>
      <c r="DG87" s="521"/>
      <c r="DH87" s="521"/>
      <c r="DI87" s="522"/>
    </row>
    <row r="88" spans="1:113" ht="12.75">
      <c r="A88" s="513" t="str">
        <f>'план УП'!A92</f>
        <v>3Б</v>
      </c>
      <c r="B88" s="100">
        <f>'план УП'!B92</f>
        <v>12</v>
      </c>
      <c r="C88" s="523">
        <f>'план УП'!C92</f>
        <v>0</v>
      </c>
      <c r="D88" s="515">
        <f>'план УП'!D92</f>
        <v>0</v>
      </c>
      <c r="E88" s="516">
        <f>'план УП'!E92</f>
        <v>0</v>
      </c>
      <c r="F88" s="517">
        <f>'план УП'!F92</f>
        <v>0</v>
      </c>
      <c r="G88" s="518">
        <f>'план УП'!G92</f>
        <v>0</v>
      </c>
      <c r="H88" s="519">
        <f>'план УП'!H92</f>
        <v>0</v>
      </c>
      <c r="I88" s="519">
        <f>'план УП'!I92</f>
        <v>0</v>
      </c>
      <c r="J88" s="519">
        <f>'план УП'!J92</f>
        <v>0</v>
      </c>
      <c r="K88" s="519">
        <f>'план УП'!K92</f>
        <v>0</v>
      </c>
      <c r="L88" s="519">
        <f>'план УП'!L92</f>
        <v>0</v>
      </c>
      <c r="M88" s="519">
        <f>'план УП'!M92</f>
        <v>0</v>
      </c>
      <c r="N88" s="520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1"/>
      <c r="AL88" s="521"/>
      <c r="AM88" s="521"/>
      <c r="AN88" s="521"/>
      <c r="AO88" s="521"/>
      <c r="AP88" s="521"/>
      <c r="AQ88" s="522"/>
      <c r="AR88" s="520"/>
      <c r="AS88" s="521"/>
      <c r="AT88" s="521"/>
      <c r="AU88" s="521"/>
      <c r="AV88" s="521"/>
      <c r="AW88" s="521"/>
      <c r="AX88" s="521"/>
      <c r="AY88" s="521"/>
      <c r="AZ88" s="521"/>
      <c r="BA88" s="521"/>
      <c r="BB88" s="521"/>
      <c r="BC88" s="521"/>
      <c r="BD88" s="521"/>
      <c r="BE88" s="521"/>
      <c r="BF88" s="521"/>
      <c r="BG88" s="521"/>
      <c r="BH88" s="521"/>
      <c r="BI88" s="521"/>
      <c r="BJ88" s="521"/>
      <c r="BK88" s="521"/>
      <c r="BL88" s="521"/>
      <c r="BM88" s="521"/>
      <c r="BN88" s="521"/>
      <c r="BO88" s="521"/>
      <c r="BP88" s="521"/>
      <c r="BQ88" s="521"/>
      <c r="BR88" s="521"/>
      <c r="BS88" s="521"/>
      <c r="BT88" s="521"/>
      <c r="BU88" s="521"/>
      <c r="BV88" s="521"/>
      <c r="BW88" s="521"/>
      <c r="BX88" s="521"/>
      <c r="BY88" s="521"/>
      <c r="BZ88" s="521"/>
      <c r="CA88" s="521"/>
      <c r="CB88" s="521"/>
      <c r="CC88" s="521"/>
      <c r="CD88" s="521"/>
      <c r="CE88" s="521"/>
      <c r="CF88" s="521"/>
      <c r="CG88" s="521"/>
      <c r="CH88" s="521"/>
      <c r="CI88" s="521"/>
      <c r="CJ88" s="521"/>
      <c r="CK88" s="521"/>
      <c r="CL88" s="521"/>
      <c r="CM88" s="521"/>
      <c r="CN88" s="521"/>
      <c r="CO88" s="521"/>
      <c r="CP88" s="521"/>
      <c r="CQ88" s="521"/>
      <c r="CR88" s="521"/>
      <c r="CS88" s="521"/>
      <c r="CT88" s="521"/>
      <c r="CU88" s="521"/>
      <c r="CV88" s="521"/>
      <c r="CW88" s="521"/>
      <c r="CX88" s="521"/>
      <c r="CY88" s="521"/>
      <c r="CZ88" s="521"/>
      <c r="DA88" s="521"/>
      <c r="DB88" s="521"/>
      <c r="DC88" s="521"/>
      <c r="DD88" s="521"/>
      <c r="DE88" s="521"/>
      <c r="DF88" s="521"/>
      <c r="DG88" s="521"/>
      <c r="DH88" s="521"/>
      <c r="DI88" s="522"/>
    </row>
    <row r="89" spans="1:113" ht="12.75">
      <c r="A89" s="513" t="str">
        <f>'план УП'!A93</f>
        <v>3Б</v>
      </c>
      <c r="B89" s="100">
        <f>'план УП'!B93</f>
        <v>13</v>
      </c>
      <c r="C89" s="533">
        <f>'план УП'!C93</f>
        <v>0</v>
      </c>
      <c r="D89" s="515">
        <f>'план УП'!D93</f>
        <v>0</v>
      </c>
      <c r="E89" s="516">
        <f>'план УП'!E93</f>
        <v>0</v>
      </c>
      <c r="F89" s="517">
        <f>'план УП'!F93</f>
        <v>0</v>
      </c>
      <c r="G89" s="518">
        <f>'план УП'!G93</f>
        <v>0</v>
      </c>
      <c r="H89" s="519">
        <f>'план УП'!H93</f>
        <v>0</v>
      </c>
      <c r="I89" s="519">
        <f>'план УП'!I93</f>
        <v>0</v>
      </c>
      <c r="J89" s="519">
        <f>'план УП'!J93</f>
        <v>0</v>
      </c>
      <c r="K89" s="519">
        <f>'план УП'!K93</f>
        <v>0</v>
      </c>
      <c r="L89" s="519">
        <f>'план УП'!L93</f>
        <v>0</v>
      </c>
      <c r="M89" s="519">
        <f>'план УП'!M93</f>
        <v>0</v>
      </c>
      <c r="N89" s="520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1"/>
      <c r="AL89" s="521"/>
      <c r="AM89" s="521"/>
      <c r="AN89" s="521"/>
      <c r="AO89" s="521"/>
      <c r="AP89" s="521"/>
      <c r="AQ89" s="522"/>
      <c r="AR89" s="520"/>
      <c r="AS89" s="521"/>
      <c r="AT89" s="521"/>
      <c r="AU89" s="521"/>
      <c r="AV89" s="521"/>
      <c r="AW89" s="521"/>
      <c r="AX89" s="521"/>
      <c r="AY89" s="521"/>
      <c r="AZ89" s="521"/>
      <c r="BA89" s="521"/>
      <c r="BB89" s="521"/>
      <c r="BC89" s="521"/>
      <c r="BD89" s="521"/>
      <c r="BE89" s="521"/>
      <c r="BF89" s="521"/>
      <c r="BG89" s="521"/>
      <c r="BH89" s="521"/>
      <c r="BI89" s="521"/>
      <c r="BJ89" s="521"/>
      <c r="BK89" s="521"/>
      <c r="BL89" s="521"/>
      <c r="BM89" s="521"/>
      <c r="BN89" s="521"/>
      <c r="BO89" s="521"/>
      <c r="BP89" s="521"/>
      <c r="BQ89" s="521"/>
      <c r="BR89" s="521"/>
      <c r="BS89" s="521"/>
      <c r="BT89" s="521"/>
      <c r="BU89" s="521"/>
      <c r="BV89" s="521"/>
      <c r="BW89" s="521"/>
      <c r="BX89" s="521"/>
      <c r="BY89" s="521"/>
      <c r="BZ89" s="521"/>
      <c r="CA89" s="521"/>
      <c r="CB89" s="521"/>
      <c r="CC89" s="521"/>
      <c r="CD89" s="521"/>
      <c r="CE89" s="521"/>
      <c r="CF89" s="521"/>
      <c r="CG89" s="521"/>
      <c r="CH89" s="521"/>
      <c r="CI89" s="521"/>
      <c r="CJ89" s="521"/>
      <c r="CK89" s="521"/>
      <c r="CL89" s="521"/>
      <c r="CM89" s="521"/>
      <c r="CN89" s="521"/>
      <c r="CO89" s="521"/>
      <c r="CP89" s="521"/>
      <c r="CQ89" s="521"/>
      <c r="CR89" s="521"/>
      <c r="CS89" s="521"/>
      <c r="CT89" s="521"/>
      <c r="CU89" s="521"/>
      <c r="CV89" s="521"/>
      <c r="CW89" s="521"/>
      <c r="CX89" s="521"/>
      <c r="CY89" s="521"/>
      <c r="CZ89" s="521"/>
      <c r="DA89" s="521"/>
      <c r="DB89" s="521"/>
      <c r="DC89" s="521"/>
      <c r="DD89" s="521"/>
      <c r="DE89" s="521"/>
      <c r="DF89" s="521"/>
      <c r="DG89" s="521"/>
      <c r="DH89" s="521"/>
      <c r="DI89" s="522"/>
    </row>
    <row r="90" spans="1:113" ht="12.75">
      <c r="A90" s="513" t="str">
        <f>'план УП'!A94</f>
        <v>3Б</v>
      </c>
      <c r="B90" s="100">
        <f>'план УП'!B94</f>
        <v>14</v>
      </c>
      <c r="C90" s="533">
        <f>'план УП'!C94</f>
        <v>0</v>
      </c>
      <c r="D90" s="515">
        <f>'план УП'!D94</f>
        <v>0</v>
      </c>
      <c r="E90" s="516">
        <f>'план УП'!E94</f>
        <v>0</v>
      </c>
      <c r="F90" s="517">
        <f>'план УП'!F94</f>
        <v>0</v>
      </c>
      <c r="G90" s="518">
        <f>'план УП'!G94</f>
        <v>0</v>
      </c>
      <c r="H90" s="519">
        <f>'план УП'!H94</f>
        <v>0</v>
      </c>
      <c r="I90" s="519">
        <f>'план УП'!I94</f>
        <v>0</v>
      </c>
      <c r="J90" s="519">
        <f>'план УП'!J94</f>
        <v>0</v>
      </c>
      <c r="K90" s="519">
        <f>'план УП'!K94</f>
        <v>0</v>
      </c>
      <c r="L90" s="519">
        <f>'план УП'!L94</f>
        <v>0</v>
      </c>
      <c r="M90" s="519">
        <f>'план УП'!M94</f>
        <v>0</v>
      </c>
      <c r="N90" s="520"/>
      <c r="O90" s="521"/>
      <c r="P90" s="521"/>
      <c r="Q90" s="521"/>
      <c r="R90" s="521"/>
      <c r="S90" s="521"/>
      <c r="T90" s="521"/>
      <c r="U90" s="521"/>
      <c r="V90" s="521"/>
      <c r="W90" s="521"/>
      <c r="X90" s="521"/>
      <c r="Y90" s="521"/>
      <c r="Z90" s="521"/>
      <c r="AA90" s="521"/>
      <c r="AB90" s="521"/>
      <c r="AC90" s="521"/>
      <c r="AD90" s="521"/>
      <c r="AE90" s="521"/>
      <c r="AF90" s="521"/>
      <c r="AG90" s="521"/>
      <c r="AH90" s="521"/>
      <c r="AI90" s="521"/>
      <c r="AJ90" s="521"/>
      <c r="AK90" s="521"/>
      <c r="AL90" s="521"/>
      <c r="AM90" s="521"/>
      <c r="AN90" s="521"/>
      <c r="AO90" s="521"/>
      <c r="AP90" s="521"/>
      <c r="AQ90" s="522"/>
      <c r="AR90" s="520"/>
      <c r="AS90" s="521"/>
      <c r="AT90" s="521"/>
      <c r="AU90" s="521"/>
      <c r="AV90" s="521"/>
      <c r="AW90" s="521"/>
      <c r="AX90" s="521"/>
      <c r="AY90" s="521"/>
      <c r="AZ90" s="521"/>
      <c r="BA90" s="521"/>
      <c r="BB90" s="521"/>
      <c r="BC90" s="521"/>
      <c r="BD90" s="521"/>
      <c r="BE90" s="521"/>
      <c r="BF90" s="521"/>
      <c r="BG90" s="521"/>
      <c r="BH90" s="521"/>
      <c r="BI90" s="521"/>
      <c r="BJ90" s="521"/>
      <c r="BK90" s="521"/>
      <c r="BL90" s="521"/>
      <c r="BM90" s="521"/>
      <c r="BN90" s="521"/>
      <c r="BO90" s="521"/>
      <c r="BP90" s="521"/>
      <c r="BQ90" s="521"/>
      <c r="BR90" s="521"/>
      <c r="BS90" s="521"/>
      <c r="BT90" s="521"/>
      <c r="BU90" s="521"/>
      <c r="BV90" s="521"/>
      <c r="BW90" s="521"/>
      <c r="BX90" s="521"/>
      <c r="BY90" s="521"/>
      <c r="BZ90" s="521"/>
      <c r="CA90" s="521"/>
      <c r="CB90" s="521"/>
      <c r="CC90" s="521"/>
      <c r="CD90" s="521"/>
      <c r="CE90" s="521"/>
      <c r="CF90" s="521"/>
      <c r="CG90" s="521"/>
      <c r="CH90" s="521"/>
      <c r="CI90" s="521"/>
      <c r="CJ90" s="521"/>
      <c r="CK90" s="521"/>
      <c r="CL90" s="521"/>
      <c r="CM90" s="521"/>
      <c r="CN90" s="521"/>
      <c r="CO90" s="521"/>
      <c r="CP90" s="521"/>
      <c r="CQ90" s="521"/>
      <c r="CR90" s="521"/>
      <c r="CS90" s="521"/>
      <c r="CT90" s="521"/>
      <c r="CU90" s="521"/>
      <c r="CV90" s="521"/>
      <c r="CW90" s="521"/>
      <c r="CX90" s="521"/>
      <c r="CY90" s="521"/>
      <c r="CZ90" s="521"/>
      <c r="DA90" s="521"/>
      <c r="DB90" s="521"/>
      <c r="DC90" s="521"/>
      <c r="DD90" s="521"/>
      <c r="DE90" s="521"/>
      <c r="DF90" s="521"/>
      <c r="DG90" s="521"/>
      <c r="DH90" s="521"/>
      <c r="DI90" s="522"/>
    </row>
    <row r="91" spans="1:113" ht="12.75">
      <c r="A91" s="513" t="str">
        <f>'план УП'!A95</f>
        <v>3Б</v>
      </c>
      <c r="B91" s="100">
        <f>'план УП'!B95</f>
        <v>15</v>
      </c>
      <c r="C91" s="533">
        <f>'план УП'!C95</f>
        <v>0</v>
      </c>
      <c r="D91" s="515">
        <f>'план УП'!D95</f>
        <v>0</v>
      </c>
      <c r="E91" s="516">
        <f>'план УП'!E95</f>
        <v>0</v>
      </c>
      <c r="F91" s="517">
        <f>'план УП'!F95</f>
        <v>0</v>
      </c>
      <c r="G91" s="518">
        <f>'план УП'!G95</f>
        <v>0</v>
      </c>
      <c r="H91" s="519">
        <f>'план УП'!H95</f>
        <v>0</v>
      </c>
      <c r="I91" s="519">
        <f>'план УП'!I95</f>
        <v>0</v>
      </c>
      <c r="J91" s="519">
        <f>'план УП'!J95</f>
        <v>0</v>
      </c>
      <c r="K91" s="519">
        <f>'план УП'!K95</f>
        <v>0</v>
      </c>
      <c r="L91" s="519">
        <f>'план УП'!L95</f>
        <v>0</v>
      </c>
      <c r="M91" s="519">
        <f>'план УП'!M95</f>
        <v>0</v>
      </c>
      <c r="N91" s="520"/>
      <c r="O91" s="521"/>
      <c r="P91" s="521"/>
      <c r="Q91" s="521"/>
      <c r="R91" s="521"/>
      <c r="S91" s="521"/>
      <c r="T91" s="521"/>
      <c r="U91" s="521"/>
      <c r="V91" s="521"/>
      <c r="W91" s="521"/>
      <c r="X91" s="521"/>
      <c r="Y91" s="521"/>
      <c r="Z91" s="521"/>
      <c r="AA91" s="521"/>
      <c r="AB91" s="521"/>
      <c r="AC91" s="521"/>
      <c r="AD91" s="521"/>
      <c r="AE91" s="521"/>
      <c r="AF91" s="521"/>
      <c r="AG91" s="521"/>
      <c r="AH91" s="521"/>
      <c r="AI91" s="521"/>
      <c r="AJ91" s="521"/>
      <c r="AK91" s="521"/>
      <c r="AL91" s="521"/>
      <c r="AM91" s="521"/>
      <c r="AN91" s="521"/>
      <c r="AO91" s="521"/>
      <c r="AP91" s="521"/>
      <c r="AQ91" s="522"/>
      <c r="AR91" s="520"/>
      <c r="AS91" s="521"/>
      <c r="AT91" s="521"/>
      <c r="AU91" s="521"/>
      <c r="AV91" s="521"/>
      <c r="AW91" s="521"/>
      <c r="AX91" s="521"/>
      <c r="AY91" s="521"/>
      <c r="AZ91" s="521"/>
      <c r="BA91" s="521"/>
      <c r="BB91" s="521"/>
      <c r="BC91" s="521"/>
      <c r="BD91" s="521"/>
      <c r="BE91" s="521"/>
      <c r="BF91" s="521"/>
      <c r="BG91" s="521"/>
      <c r="BH91" s="521"/>
      <c r="BI91" s="521"/>
      <c r="BJ91" s="521"/>
      <c r="BK91" s="521"/>
      <c r="BL91" s="521"/>
      <c r="BM91" s="521"/>
      <c r="BN91" s="521"/>
      <c r="BO91" s="521"/>
      <c r="BP91" s="521"/>
      <c r="BQ91" s="521"/>
      <c r="BR91" s="521"/>
      <c r="BS91" s="521"/>
      <c r="BT91" s="521"/>
      <c r="BU91" s="521"/>
      <c r="BV91" s="521"/>
      <c r="BW91" s="521"/>
      <c r="BX91" s="521"/>
      <c r="BY91" s="521"/>
      <c r="BZ91" s="521"/>
      <c r="CA91" s="521"/>
      <c r="CB91" s="521"/>
      <c r="CC91" s="521"/>
      <c r="CD91" s="521"/>
      <c r="CE91" s="521"/>
      <c r="CF91" s="521"/>
      <c r="CG91" s="521"/>
      <c r="CH91" s="521"/>
      <c r="CI91" s="521"/>
      <c r="CJ91" s="521"/>
      <c r="CK91" s="521"/>
      <c r="CL91" s="521"/>
      <c r="CM91" s="521"/>
      <c r="CN91" s="521"/>
      <c r="CO91" s="521"/>
      <c r="CP91" s="521"/>
      <c r="CQ91" s="521"/>
      <c r="CR91" s="521"/>
      <c r="CS91" s="521"/>
      <c r="CT91" s="521"/>
      <c r="CU91" s="521"/>
      <c r="CV91" s="521"/>
      <c r="CW91" s="521"/>
      <c r="CX91" s="521"/>
      <c r="CY91" s="521"/>
      <c r="CZ91" s="521"/>
      <c r="DA91" s="521"/>
      <c r="DB91" s="521"/>
      <c r="DC91" s="521"/>
      <c r="DD91" s="521"/>
      <c r="DE91" s="521"/>
      <c r="DF91" s="521"/>
      <c r="DG91" s="521"/>
      <c r="DH91" s="521"/>
      <c r="DI91" s="522"/>
    </row>
    <row r="92" spans="1:113" ht="12.75">
      <c r="A92" s="513" t="str">
        <f>'план УП'!A96</f>
        <v>3Б</v>
      </c>
      <c r="B92" s="100">
        <f>'план УП'!B96</f>
        <v>16</v>
      </c>
      <c r="C92" s="533">
        <f>'план УП'!C96</f>
        <v>0</v>
      </c>
      <c r="D92" s="515">
        <f>'план УП'!D96</f>
        <v>0</v>
      </c>
      <c r="E92" s="516">
        <f>'план УП'!E96</f>
        <v>0</v>
      </c>
      <c r="F92" s="517">
        <f>'план УП'!F96</f>
        <v>0</v>
      </c>
      <c r="G92" s="518">
        <f>'план УП'!G96</f>
        <v>0</v>
      </c>
      <c r="H92" s="519">
        <f>'план УП'!H96</f>
        <v>0</v>
      </c>
      <c r="I92" s="519">
        <f>'план УП'!I96</f>
        <v>0</v>
      </c>
      <c r="J92" s="519">
        <f>'план УП'!J96</f>
        <v>0</v>
      </c>
      <c r="K92" s="519">
        <f>'план УП'!K96</f>
        <v>0</v>
      </c>
      <c r="L92" s="519">
        <f>'план УП'!L96</f>
        <v>0</v>
      </c>
      <c r="M92" s="519">
        <f>'план УП'!M96</f>
        <v>0</v>
      </c>
      <c r="N92" s="520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1"/>
      <c r="AL92" s="521"/>
      <c r="AM92" s="521"/>
      <c r="AN92" s="521"/>
      <c r="AO92" s="521"/>
      <c r="AP92" s="521"/>
      <c r="AQ92" s="522"/>
      <c r="AR92" s="520"/>
      <c r="AS92" s="521"/>
      <c r="AT92" s="521"/>
      <c r="AU92" s="521"/>
      <c r="AV92" s="521"/>
      <c r="AW92" s="521"/>
      <c r="AX92" s="521"/>
      <c r="AY92" s="521"/>
      <c r="AZ92" s="521"/>
      <c r="BA92" s="521"/>
      <c r="BB92" s="521"/>
      <c r="BC92" s="521"/>
      <c r="BD92" s="521"/>
      <c r="BE92" s="521"/>
      <c r="BF92" s="521"/>
      <c r="BG92" s="521"/>
      <c r="BH92" s="521"/>
      <c r="BI92" s="521"/>
      <c r="BJ92" s="521"/>
      <c r="BK92" s="521"/>
      <c r="BL92" s="521"/>
      <c r="BM92" s="521"/>
      <c r="BN92" s="521"/>
      <c r="BO92" s="521"/>
      <c r="BP92" s="521"/>
      <c r="BQ92" s="521"/>
      <c r="BR92" s="521"/>
      <c r="BS92" s="521"/>
      <c r="BT92" s="521"/>
      <c r="BU92" s="521"/>
      <c r="BV92" s="521"/>
      <c r="BW92" s="521"/>
      <c r="BX92" s="521"/>
      <c r="BY92" s="521"/>
      <c r="BZ92" s="521"/>
      <c r="CA92" s="521"/>
      <c r="CB92" s="521"/>
      <c r="CC92" s="521"/>
      <c r="CD92" s="521"/>
      <c r="CE92" s="521"/>
      <c r="CF92" s="521"/>
      <c r="CG92" s="521"/>
      <c r="CH92" s="521"/>
      <c r="CI92" s="521"/>
      <c r="CJ92" s="521"/>
      <c r="CK92" s="521"/>
      <c r="CL92" s="521"/>
      <c r="CM92" s="521"/>
      <c r="CN92" s="521"/>
      <c r="CO92" s="521"/>
      <c r="CP92" s="521"/>
      <c r="CQ92" s="521"/>
      <c r="CR92" s="521"/>
      <c r="CS92" s="521"/>
      <c r="CT92" s="521"/>
      <c r="CU92" s="521"/>
      <c r="CV92" s="521"/>
      <c r="CW92" s="521"/>
      <c r="CX92" s="521"/>
      <c r="CY92" s="521"/>
      <c r="CZ92" s="521"/>
      <c r="DA92" s="521"/>
      <c r="DB92" s="521"/>
      <c r="DC92" s="521"/>
      <c r="DD92" s="521"/>
      <c r="DE92" s="521"/>
      <c r="DF92" s="521"/>
      <c r="DG92" s="521"/>
      <c r="DH92" s="521"/>
      <c r="DI92" s="522"/>
    </row>
    <row r="93" spans="1:113" ht="12.75">
      <c r="A93" s="513" t="str">
        <f>'план УП'!A97</f>
        <v>3Б</v>
      </c>
      <c r="B93" s="100">
        <f>'план УП'!B97</f>
        <v>17</v>
      </c>
      <c r="C93" s="533">
        <f>'план УП'!C97</f>
        <v>0</v>
      </c>
      <c r="D93" s="515">
        <f>'план УП'!D97</f>
        <v>0</v>
      </c>
      <c r="E93" s="516">
        <f>'план УП'!E97</f>
        <v>0</v>
      </c>
      <c r="F93" s="517">
        <f>'план УП'!F97</f>
        <v>0</v>
      </c>
      <c r="G93" s="518">
        <f>'план УП'!G97</f>
        <v>0</v>
      </c>
      <c r="H93" s="519">
        <f>'план УП'!H97</f>
        <v>0</v>
      </c>
      <c r="I93" s="519">
        <f>'план УП'!I97</f>
        <v>0</v>
      </c>
      <c r="J93" s="519">
        <f>'план УП'!J97</f>
        <v>0</v>
      </c>
      <c r="K93" s="519">
        <f>'план УП'!K97</f>
        <v>0</v>
      </c>
      <c r="L93" s="519">
        <f>'план УП'!L97</f>
        <v>0</v>
      </c>
      <c r="M93" s="519">
        <f>'план УП'!M97</f>
        <v>0</v>
      </c>
      <c r="N93" s="520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1"/>
      <c r="AL93" s="521"/>
      <c r="AM93" s="521"/>
      <c r="AN93" s="521"/>
      <c r="AO93" s="521"/>
      <c r="AP93" s="521"/>
      <c r="AQ93" s="522"/>
      <c r="AR93" s="520"/>
      <c r="AS93" s="521"/>
      <c r="AT93" s="521"/>
      <c r="AU93" s="521"/>
      <c r="AV93" s="521"/>
      <c r="AW93" s="521"/>
      <c r="AX93" s="521"/>
      <c r="AY93" s="521"/>
      <c r="AZ93" s="521"/>
      <c r="BA93" s="521"/>
      <c r="BB93" s="521"/>
      <c r="BC93" s="521"/>
      <c r="BD93" s="521"/>
      <c r="BE93" s="521"/>
      <c r="BF93" s="521"/>
      <c r="BG93" s="521"/>
      <c r="BH93" s="521"/>
      <c r="BI93" s="521"/>
      <c r="BJ93" s="521"/>
      <c r="BK93" s="521"/>
      <c r="BL93" s="521"/>
      <c r="BM93" s="521"/>
      <c r="BN93" s="521"/>
      <c r="BO93" s="521"/>
      <c r="BP93" s="521"/>
      <c r="BQ93" s="521"/>
      <c r="BR93" s="521"/>
      <c r="BS93" s="521"/>
      <c r="BT93" s="521"/>
      <c r="BU93" s="521"/>
      <c r="BV93" s="521"/>
      <c r="BW93" s="521"/>
      <c r="BX93" s="521"/>
      <c r="BY93" s="521"/>
      <c r="BZ93" s="521"/>
      <c r="CA93" s="521"/>
      <c r="CB93" s="521"/>
      <c r="CC93" s="521"/>
      <c r="CD93" s="521"/>
      <c r="CE93" s="521"/>
      <c r="CF93" s="521"/>
      <c r="CG93" s="521"/>
      <c r="CH93" s="521"/>
      <c r="CI93" s="521"/>
      <c r="CJ93" s="521"/>
      <c r="CK93" s="521"/>
      <c r="CL93" s="521"/>
      <c r="CM93" s="521"/>
      <c r="CN93" s="521"/>
      <c r="CO93" s="521"/>
      <c r="CP93" s="521"/>
      <c r="CQ93" s="521"/>
      <c r="CR93" s="521"/>
      <c r="CS93" s="521"/>
      <c r="CT93" s="521"/>
      <c r="CU93" s="521"/>
      <c r="CV93" s="521"/>
      <c r="CW93" s="521"/>
      <c r="CX93" s="521"/>
      <c r="CY93" s="521"/>
      <c r="CZ93" s="521"/>
      <c r="DA93" s="521"/>
      <c r="DB93" s="521"/>
      <c r="DC93" s="521"/>
      <c r="DD93" s="521"/>
      <c r="DE93" s="521"/>
      <c r="DF93" s="521"/>
      <c r="DG93" s="521"/>
      <c r="DH93" s="521"/>
      <c r="DI93" s="522"/>
    </row>
    <row r="94" spans="1:113" ht="12.75">
      <c r="A94" s="513" t="str">
        <f>'план УП'!A98</f>
        <v>3Б</v>
      </c>
      <c r="B94" s="100">
        <f>'план УП'!B98</f>
        <v>18</v>
      </c>
      <c r="C94" s="533">
        <f>'план УП'!C98</f>
        <v>0</v>
      </c>
      <c r="D94" s="515">
        <f>'план УП'!D98</f>
        <v>0</v>
      </c>
      <c r="E94" s="516">
        <f>'план УП'!E98</f>
        <v>0</v>
      </c>
      <c r="F94" s="517">
        <f>'план УП'!F98</f>
        <v>0</v>
      </c>
      <c r="G94" s="518">
        <f>'план УП'!G98</f>
        <v>0</v>
      </c>
      <c r="H94" s="519">
        <f>'план УП'!H98</f>
        <v>0</v>
      </c>
      <c r="I94" s="519">
        <f>'план УП'!I98</f>
        <v>0</v>
      </c>
      <c r="J94" s="519">
        <f>'план УП'!J98</f>
        <v>0</v>
      </c>
      <c r="K94" s="519">
        <f>'план УП'!K98</f>
        <v>0</v>
      </c>
      <c r="L94" s="519">
        <f>'план УП'!L98</f>
        <v>0</v>
      </c>
      <c r="M94" s="519">
        <f>'план УП'!M98</f>
        <v>0</v>
      </c>
      <c r="N94" s="520"/>
      <c r="O94" s="521"/>
      <c r="P94" s="521"/>
      <c r="Q94" s="521"/>
      <c r="R94" s="521"/>
      <c r="S94" s="521"/>
      <c r="T94" s="521"/>
      <c r="U94" s="521"/>
      <c r="V94" s="521"/>
      <c r="W94" s="521"/>
      <c r="X94" s="521"/>
      <c r="Y94" s="521"/>
      <c r="Z94" s="521"/>
      <c r="AA94" s="521"/>
      <c r="AB94" s="521"/>
      <c r="AC94" s="521"/>
      <c r="AD94" s="521"/>
      <c r="AE94" s="521"/>
      <c r="AF94" s="521"/>
      <c r="AG94" s="521"/>
      <c r="AH94" s="521"/>
      <c r="AI94" s="521"/>
      <c r="AJ94" s="521"/>
      <c r="AK94" s="521"/>
      <c r="AL94" s="521"/>
      <c r="AM94" s="521"/>
      <c r="AN94" s="521"/>
      <c r="AO94" s="521"/>
      <c r="AP94" s="521"/>
      <c r="AQ94" s="522"/>
      <c r="AR94" s="520"/>
      <c r="AS94" s="521"/>
      <c r="AT94" s="521"/>
      <c r="AU94" s="521"/>
      <c r="AV94" s="521"/>
      <c r="AW94" s="521"/>
      <c r="AX94" s="521"/>
      <c r="AY94" s="521"/>
      <c r="AZ94" s="521"/>
      <c r="BA94" s="521"/>
      <c r="BB94" s="521"/>
      <c r="BC94" s="521"/>
      <c r="BD94" s="521"/>
      <c r="BE94" s="521"/>
      <c r="BF94" s="521"/>
      <c r="BG94" s="521"/>
      <c r="BH94" s="521"/>
      <c r="BI94" s="521"/>
      <c r="BJ94" s="521"/>
      <c r="BK94" s="521"/>
      <c r="BL94" s="521"/>
      <c r="BM94" s="521"/>
      <c r="BN94" s="521"/>
      <c r="BO94" s="521"/>
      <c r="BP94" s="521"/>
      <c r="BQ94" s="521"/>
      <c r="BR94" s="521"/>
      <c r="BS94" s="521"/>
      <c r="BT94" s="521"/>
      <c r="BU94" s="521"/>
      <c r="BV94" s="521"/>
      <c r="BW94" s="521"/>
      <c r="BX94" s="521"/>
      <c r="BY94" s="521"/>
      <c r="BZ94" s="521"/>
      <c r="CA94" s="521"/>
      <c r="CB94" s="521"/>
      <c r="CC94" s="521"/>
      <c r="CD94" s="521"/>
      <c r="CE94" s="521"/>
      <c r="CF94" s="521"/>
      <c r="CG94" s="521"/>
      <c r="CH94" s="521"/>
      <c r="CI94" s="521"/>
      <c r="CJ94" s="521"/>
      <c r="CK94" s="521"/>
      <c r="CL94" s="521"/>
      <c r="CM94" s="521"/>
      <c r="CN94" s="521"/>
      <c r="CO94" s="521"/>
      <c r="CP94" s="521"/>
      <c r="CQ94" s="521"/>
      <c r="CR94" s="521"/>
      <c r="CS94" s="521"/>
      <c r="CT94" s="521"/>
      <c r="CU94" s="521"/>
      <c r="CV94" s="521"/>
      <c r="CW94" s="521"/>
      <c r="CX94" s="521"/>
      <c r="CY94" s="521"/>
      <c r="CZ94" s="521"/>
      <c r="DA94" s="521"/>
      <c r="DB94" s="521"/>
      <c r="DC94" s="521"/>
      <c r="DD94" s="521"/>
      <c r="DE94" s="521"/>
      <c r="DF94" s="521"/>
      <c r="DG94" s="521"/>
      <c r="DH94" s="521"/>
      <c r="DI94" s="522"/>
    </row>
    <row r="95" spans="1:113" ht="12.75">
      <c r="A95" s="513" t="str">
        <f>'план УП'!A99</f>
        <v>3Б</v>
      </c>
      <c r="B95" s="100">
        <f>'план УП'!B99</f>
        <v>19</v>
      </c>
      <c r="C95" s="533">
        <f>'план УП'!C99</f>
        <v>0</v>
      </c>
      <c r="D95" s="515">
        <f>'план УП'!D99</f>
        <v>0</v>
      </c>
      <c r="E95" s="516">
        <f>'план УП'!E99</f>
        <v>0</v>
      </c>
      <c r="F95" s="517">
        <f>'план УП'!F99</f>
        <v>0</v>
      </c>
      <c r="G95" s="518">
        <f>'план УП'!G99</f>
        <v>0</v>
      </c>
      <c r="H95" s="519">
        <f>'план УП'!H99</f>
        <v>0</v>
      </c>
      <c r="I95" s="519">
        <f>'план УП'!I99</f>
        <v>0</v>
      </c>
      <c r="J95" s="519">
        <f>'план УП'!J99</f>
        <v>0</v>
      </c>
      <c r="K95" s="519">
        <f>'план УП'!K99</f>
        <v>0</v>
      </c>
      <c r="L95" s="519">
        <f>'план УП'!L99</f>
        <v>0</v>
      </c>
      <c r="M95" s="519">
        <f>'план УП'!M99</f>
        <v>0</v>
      </c>
      <c r="N95" s="520"/>
      <c r="O95" s="521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1"/>
      <c r="AJ95" s="521"/>
      <c r="AK95" s="521"/>
      <c r="AL95" s="521"/>
      <c r="AM95" s="521"/>
      <c r="AN95" s="521"/>
      <c r="AO95" s="521"/>
      <c r="AP95" s="521"/>
      <c r="AQ95" s="522"/>
      <c r="AR95" s="520"/>
      <c r="AS95" s="521"/>
      <c r="AT95" s="521"/>
      <c r="AU95" s="521"/>
      <c r="AV95" s="521"/>
      <c r="AW95" s="521"/>
      <c r="AX95" s="521"/>
      <c r="AY95" s="521"/>
      <c r="AZ95" s="521"/>
      <c r="BA95" s="521"/>
      <c r="BB95" s="521"/>
      <c r="BC95" s="521"/>
      <c r="BD95" s="521"/>
      <c r="BE95" s="521"/>
      <c r="BF95" s="521"/>
      <c r="BG95" s="521"/>
      <c r="BH95" s="521"/>
      <c r="BI95" s="521"/>
      <c r="BJ95" s="521"/>
      <c r="BK95" s="521"/>
      <c r="BL95" s="521"/>
      <c r="BM95" s="521"/>
      <c r="BN95" s="521"/>
      <c r="BO95" s="521"/>
      <c r="BP95" s="521"/>
      <c r="BQ95" s="521"/>
      <c r="BR95" s="521"/>
      <c r="BS95" s="521"/>
      <c r="BT95" s="521"/>
      <c r="BU95" s="521"/>
      <c r="BV95" s="521"/>
      <c r="BW95" s="521"/>
      <c r="BX95" s="521"/>
      <c r="BY95" s="521"/>
      <c r="BZ95" s="521"/>
      <c r="CA95" s="521"/>
      <c r="CB95" s="521"/>
      <c r="CC95" s="521"/>
      <c r="CD95" s="521"/>
      <c r="CE95" s="521"/>
      <c r="CF95" s="521"/>
      <c r="CG95" s="521"/>
      <c r="CH95" s="521"/>
      <c r="CI95" s="521"/>
      <c r="CJ95" s="521"/>
      <c r="CK95" s="521"/>
      <c r="CL95" s="521"/>
      <c r="CM95" s="521"/>
      <c r="CN95" s="521"/>
      <c r="CO95" s="521"/>
      <c r="CP95" s="521"/>
      <c r="CQ95" s="521"/>
      <c r="CR95" s="521"/>
      <c r="CS95" s="521"/>
      <c r="CT95" s="521"/>
      <c r="CU95" s="521"/>
      <c r="CV95" s="521"/>
      <c r="CW95" s="521"/>
      <c r="CX95" s="521"/>
      <c r="CY95" s="521"/>
      <c r="CZ95" s="521"/>
      <c r="DA95" s="521"/>
      <c r="DB95" s="521"/>
      <c r="DC95" s="521"/>
      <c r="DD95" s="521"/>
      <c r="DE95" s="521"/>
      <c r="DF95" s="521"/>
      <c r="DG95" s="521"/>
      <c r="DH95" s="521"/>
      <c r="DI95" s="522"/>
    </row>
    <row r="96" spans="1:113" ht="12.75">
      <c r="A96" s="513" t="str">
        <f>'план УП'!A100</f>
        <v>3Б</v>
      </c>
      <c r="B96" s="100">
        <f>'план УП'!B100</f>
        <v>20</v>
      </c>
      <c r="C96" s="533">
        <f>'план УП'!C100</f>
        <v>0</v>
      </c>
      <c r="D96" s="515">
        <f>'план УП'!D100</f>
        <v>0</v>
      </c>
      <c r="E96" s="516">
        <f>'план УП'!E100</f>
        <v>0</v>
      </c>
      <c r="F96" s="517">
        <f>'план УП'!F100</f>
        <v>0</v>
      </c>
      <c r="G96" s="518">
        <f>'план УП'!G100</f>
        <v>0</v>
      </c>
      <c r="H96" s="519">
        <f>'план УП'!H100</f>
        <v>0</v>
      </c>
      <c r="I96" s="519">
        <f>'план УП'!I100</f>
        <v>0</v>
      </c>
      <c r="J96" s="519">
        <f>'план УП'!J100</f>
        <v>0</v>
      </c>
      <c r="K96" s="519">
        <f>'план УП'!K100</f>
        <v>0</v>
      </c>
      <c r="L96" s="519">
        <f>'план УП'!L100</f>
        <v>0</v>
      </c>
      <c r="M96" s="519">
        <f>'план УП'!M100</f>
        <v>0</v>
      </c>
      <c r="N96" s="520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1"/>
      <c r="AL96" s="521"/>
      <c r="AM96" s="521"/>
      <c r="AN96" s="521"/>
      <c r="AO96" s="521"/>
      <c r="AP96" s="521"/>
      <c r="AQ96" s="522"/>
      <c r="AR96" s="520"/>
      <c r="AS96" s="521"/>
      <c r="AT96" s="521"/>
      <c r="AU96" s="521"/>
      <c r="AV96" s="521"/>
      <c r="AW96" s="521"/>
      <c r="AX96" s="521"/>
      <c r="AY96" s="521"/>
      <c r="AZ96" s="521"/>
      <c r="BA96" s="521"/>
      <c r="BB96" s="521"/>
      <c r="BC96" s="521"/>
      <c r="BD96" s="521"/>
      <c r="BE96" s="521"/>
      <c r="BF96" s="521"/>
      <c r="BG96" s="521"/>
      <c r="BH96" s="521"/>
      <c r="BI96" s="521"/>
      <c r="BJ96" s="521"/>
      <c r="BK96" s="521"/>
      <c r="BL96" s="521"/>
      <c r="BM96" s="521"/>
      <c r="BN96" s="521"/>
      <c r="BO96" s="521"/>
      <c r="BP96" s="521"/>
      <c r="BQ96" s="521"/>
      <c r="BR96" s="521"/>
      <c r="BS96" s="521"/>
      <c r="BT96" s="521"/>
      <c r="BU96" s="521"/>
      <c r="BV96" s="521"/>
      <c r="BW96" s="521"/>
      <c r="BX96" s="521"/>
      <c r="BY96" s="521"/>
      <c r="BZ96" s="521"/>
      <c r="CA96" s="521"/>
      <c r="CB96" s="521"/>
      <c r="CC96" s="521"/>
      <c r="CD96" s="521"/>
      <c r="CE96" s="521"/>
      <c r="CF96" s="521"/>
      <c r="CG96" s="521"/>
      <c r="CH96" s="521"/>
      <c r="CI96" s="521"/>
      <c r="CJ96" s="521"/>
      <c r="CK96" s="521"/>
      <c r="CL96" s="521"/>
      <c r="CM96" s="521"/>
      <c r="CN96" s="521"/>
      <c r="CO96" s="521"/>
      <c r="CP96" s="521"/>
      <c r="CQ96" s="521"/>
      <c r="CR96" s="521"/>
      <c r="CS96" s="521"/>
      <c r="CT96" s="521"/>
      <c r="CU96" s="521"/>
      <c r="CV96" s="521"/>
      <c r="CW96" s="521"/>
      <c r="CX96" s="521"/>
      <c r="CY96" s="521"/>
      <c r="CZ96" s="521"/>
      <c r="DA96" s="521"/>
      <c r="DB96" s="521"/>
      <c r="DC96" s="521"/>
      <c r="DD96" s="521"/>
      <c r="DE96" s="521"/>
      <c r="DF96" s="521"/>
      <c r="DG96" s="521"/>
      <c r="DH96" s="521"/>
      <c r="DI96" s="522"/>
    </row>
    <row r="97" spans="1:113" ht="12.75">
      <c r="A97" s="513" t="str">
        <f>'план УП'!A101</f>
        <v>3Б</v>
      </c>
      <c r="B97" s="100">
        <f>'план УП'!B101</f>
        <v>21</v>
      </c>
      <c r="C97" s="533">
        <f>'план УП'!C101</f>
        <v>0</v>
      </c>
      <c r="D97" s="515">
        <f>'план УП'!D101</f>
        <v>0</v>
      </c>
      <c r="E97" s="516">
        <f>'план УП'!E101</f>
        <v>0</v>
      </c>
      <c r="F97" s="517">
        <f>'план УП'!F101</f>
        <v>0</v>
      </c>
      <c r="G97" s="518">
        <f>'план УП'!G101</f>
        <v>0</v>
      </c>
      <c r="H97" s="519">
        <f>'план УП'!H101</f>
        <v>0</v>
      </c>
      <c r="I97" s="519">
        <f>'план УП'!I101</f>
        <v>0</v>
      </c>
      <c r="J97" s="519">
        <f>'план УП'!J101</f>
        <v>0</v>
      </c>
      <c r="K97" s="519">
        <f>'план УП'!K101</f>
        <v>0</v>
      </c>
      <c r="L97" s="519">
        <f>'план УП'!L101</f>
        <v>0</v>
      </c>
      <c r="M97" s="519">
        <f>'план УП'!M101</f>
        <v>0</v>
      </c>
      <c r="N97" s="520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1"/>
      <c r="AL97" s="521"/>
      <c r="AM97" s="521"/>
      <c r="AN97" s="521"/>
      <c r="AO97" s="521"/>
      <c r="AP97" s="521"/>
      <c r="AQ97" s="522"/>
      <c r="AR97" s="520"/>
      <c r="AS97" s="521"/>
      <c r="AT97" s="521"/>
      <c r="AU97" s="521"/>
      <c r="AV97" s="521"/>
      <c r="AW97" s="521"/>
      <c r="AX97" s="521"/>
      <c r="AY97" s="521"/>
      <c r="AZ97" s="521"/>
      <c r="BA97" s="521"/>
      <c r="BB97" s="521"/>
      <c r="BC97" s="521"/>
      <c r="BD97" s="521"/>
      <c r="BE97" s="521"/>
      <c r="BF97" s="521"/>
      <c r="BG97" s="521"/>
      <c r="BH97" s="521"/>
      <c r="BI97" s="521"/>
      <c r="BJ97" s="521"/>
      <c r="BK97" s="521"/>
      <c r="BL97" s="521"/>
      <c r="BM97" s="521"/>
      <c r="BN97" s="521"/>
      <c r="BO97" s="521"/>
      <c r="BP97" s="521"/>
      <c r="BQ97" s="521"/>
      <c r="BR97" s="521"/>
      <c r="BS97" s="521"/>
      <c r="BT97" s="521"/>
      <c r="BU97" s="521"/>
      <c r="BV97" s="521"/>
      <c r="BW97" s="521"/>
      <c r="BX97" s="521"/>
      <c r="BY97" s="521"/>
      <c r="BZ97" s="521"/>
      <c r="CA97" s="521"/>
      <c r="CB97" s="521"/>
      <c r="CC97" s="521"/>
      <c r="CD97" s="521"/>
      <c r="CE97" s="521"/>
      <c r="CF97" s="521"/>
      <c r="CG97" s="521"/>
      <c r="CH97" s="521"/>
      <c r="CI97" s="521"/>
      <c r="CJ97" s="521"/>
      <c r="CK97" s="521"/>
      <c r="CL97" s="521"/>
      <c r="CM97" s="521"/>
      <c r="CN97" s="521"/>
      <c r="CO97" s="521"/>
      <c r="CP97" s="521"/>
      <c r="CQ97" s="521"/>
      <c r="CR97" s="521"/>
      <c r="CS97" s="521"/>
      <c r="CT97" s="521"/>
      <c r="CU97" s="521"/>
      <c r="CV97" s="521"/>
      <c r="CW97" s="521"/>
      <c r="CX97" s="521"/>
      <c r="CY97" s="521"/>
      <c r="CZ97" s="521"/>
      <c r="DA97" s="521"/>
      <c r="DB97" s="521"/>
      <c r="DC97" s="521"/>
      <c r="DD97" s="521"/>
      <c r="DE97" s="521"/>
      <c r="DF97" s="521"/>
      <c r="DG97" s="521"/>
      <c r="DH97" s="521"/>
      <c r="DI97" s="522"/>
    </row>
    <row r="98" spans="1:113" ht="12.75">
      <c r="A98" s="513" t="str">
        <f>'план УП'!A102</f>
        <v>3Б</v>
      </c>
      <c r="B98" s="100">
        <f>'план УП'!B102</f>
        <v>22</v>
      </c>
      <c r="C98" s="533">
        <f>'план УП'!C102</f>
        <v>0</v>
      </c>
      <c r="D98" s="515">
        <f>'план УП'!D102</f>
        <v>0</v>
      </c>
      <c r="E98" s="516">
        <f>'план УП'!E102</f>
        <v>0</v>
      </c>
      <c r="F98" s="517">
        <f>'план УП'!F102</f>
        <v>0</v>
      </c>
      <c r="G98" s="518">
        <f>'план УП'!G102</f>
        <v>0</v>
      </c>
      <c r="H98" s="519">
        <f>'план УП'!H102</f>
        <v>0</v>
      </c>
      <c r="I98" s="519">
        <f>'план УП'!I102</f>
        <v>0</v>
      </c>
      <c r="J98" s="519">
        <f>'план УП'!J102</f>
        <v>0</v>
      </c>
      <c r="K98" s="519">
        <f>'план УП'!K102</f>
        <v>0</v>
      </c>
      <c r="L98" s="519">
        <f>'план УП'!L102</f>
        <v>0</v>
      </c>
      <c r="M98" s="519">
        <f>'план УП'!M102</f>
        <v>0</v>
      </c>
      <c r="N98" s="520"/>
      <c r="O98" s="521"/>
      <c r="P98" s="521"/>
      <c r="Q98" s="521"/>
      <c r="R98" s="521"/>
      <c r="S98" s="521"/>
      <c r="T98" s="521"/>
      <c r="U98" s="521"/>
      <c r="V98" s="521"/>
      <c r="W98" s="521"/>
      <c r="X98" s="521"/>
      <c r="Y98" s="521"/>
      <c r="Z98" s="521"/>
      <c r="AA98" s="521"/>
      <c r="AB98" s="521"/>
      <c r="AC98" s="521"/>
      <c r="AD98" s="521"/>
      <c r="AE98" s="521"/>
      <c r="AF98" s="521"/>
      <c r="AG98" s="521"/>
      <c r="AH98" s="521"/>
      <c r="AI98" s="521"/>
      <c r="AJ98" s="521"/>
      <c r="AK98" s="521"/>
      <c r="AL98" s="521"/>
      <c r="AM98" s="521"/>
      <c r="AN98" s="521"/>
      <c r="AO98" s="521"/>
      <c r="AP98" s="521"/>
      <c r="AQ98" s="522"/>
      <c r="AR98" s="520"/>
      <c r="AS98" s="521"/>
      <c r="AT98" s="521"/>
      <c r="AU98" s="521"/>
      <c r="AV98" s="521"/>
      <c r="AW98" s="521"/>
      <c r="AX98" s="521"/>
      <c r="AY98" s="521"/>
      <c r="AZ98" s="521"/>
      <c r="BA98" s="521"/>
      <c r="BB98" s="521"/>
      <c r="BC98" s="521"/>
      <c r="BD98" s="521"/>
      <c r="BE98" s="521"/>
      <c r="BF98" s="521"/>
      <c r="BG98" s="521"/>
      <c r="BH98" s="521"/>
      <c r="BI98" s="521"/>
      <c r="BJ98" s="521"/>
      <c r="BK98" s="521"/>
      <c r="BL98" s="521"/>
      <c r="BM98" s="521"/>
      <c r="BN98" s="521"/>
      <c r="BO98" s="521"/>
      <c r="BP98" s="521"/>
      <c r="BQ98" s="521"/>
      <c r="BR98" s="521"/>
      <c r="BS98" s="521"/>
      <c r="BT98" s="521"/>
      <c r="BU98" s="521"/>
      <c r="BV98" s="521"/>
      <c r="BW98" s="521"/>
      <c r="BX98" s="521"/>
      <c r="BY98" s="521"/>
      <c r="BZ98" s="521"/>
      <c r="CA98" s="521"/>
      <c r="CB98" s="521"/>
      <c r="CC98" s="521"/>
      <c r="CD98" s="521"/>
      <c r="CE98" s="521"/>
      <c r="CF98" s="521"/>
      <c r="CG98" s="521"/>
      <c r="CH98" s="521"/>
      <c r="CI98" s="521"/>
      <c r="CJ98" s="521"/>
      <c r="CK98" s="521"/>
      <c r="CL98" s="521"/>
      <c r="CM98" s="521"/>
      <c r="CN98" s="521"/>
      <c r="CO98" s="521"/>
      <c r="CP98" s="521"/>
      <c r="CQ98" s="521"/>
      <c r="CR98" s="521"/>
      <c r="CS98" s="521"/>
      <c r="CT98" s="521"/>
      <c r="CU98" s="521"/>
      <c r="CV98" s="521"/>
      <c r="CW98" s="521"/>
      <c r="CX98" s="521"/>
      <c r="CY98" s="521"/>
      <c r="CZ98" s="521"/>
      <c r="DA98" s="521"/>
      <c r="DB98" s="521"/>
      <c r="DC98" s="521"/>
      <c r="DD98" s="521"/>
      <c r="DE98" s="521"/>
      <c r="DF98" s="521"/>
      <c r="DG98" s="521"/>
      <c r="DH98" s="521"/>
      <c r="DI98" s="522"/>
    </row>
    <row r="99" spans="1:113" ht="12.75">
      <c r="A99" s="513" t="str">
        <f>'план УП'!A103</f>
        <v>3Б</v>
      </c>
      <c r="B99" s="100">
        <f>'план УП'!B103</f>
        <v>23</v>
      </c>
      <c r="C99" s="533">
        <f>'план УП'!C103</f>
        <v>0</v>
      </c>
      <c r="D99" s="515">
        <f>'план УП'!D103</f>
        <v>0</v>
      </c>
      <c r="E99" s="516">
        <f>'план УП'!E103</f>
        <v>0</v>
      </c>
      <c r="F99" s="517">
        <f>'план УП'!F103</f>
        <v>0</v>
      </c>
      <c r="G99" s="518">
        <f>'план УП'!G103</f>
        <v>0</v>
      </c>
      <c r="H99" s="519">
        <f>'план УП'!H103</f>
        <v>0</v>
      </c>
      <c r="I99" s="519">
        <f>'план УП'!I103</f>
        <v>0</v>
      </c>
      <c r="J99" s="519">
        <f>'план УП'!J103</f>
        <v>0</v>
      </c>
      <c r="K99" s="519">
        <f>'план УП'!K103</f>
        <v>0</v>
      </c>
      <c r="L99" s="519">
        <f>'план УП'!L103</f>
        <v>0</v>
      </c>
      <c r="M99" s="519">
        <f>'план УП'!M103</f>
        <v>0</v>
      </c>
      <c r="N99" s="520"/>
      <c r="O99" s="521"/>
      <c r="P99" s="521"/>
      <c r="Q99" s="521"/>
      <c r="R99" s="521"/>
      <c r="S99" s="521"/>
      <c r="T99" s="521"/>
      <c r="U99" s="521"/>
      <c r="V99" s="521"/>
      <c r="W99" s="521"/>
      <c r="X99" s="521"/>
      <c r="Y99" s="521"/>
      <c r="Z99" s="521"/>
      <c r="AA99" s="521"/>
      <c r="AB99" s="521"/>
      <c r="AC99" s="521"/>
      <c r="AD99" s="521"/>
      <c r="AE99" s="521"/>
      <c r="AF99" s="521"/>
      <c r="AG99" s="521"/>
      <c r="AH99" s="521"/>
      <c r="AI99" s="521"/>
      <c r="AJ99" s="521"/>
      <c r="AK99" s="521"/>
      <c r="AL99" s="521"/>
      <c r="AM99" s="521"/>
      <c r="AN99" s="521"/>
      <c r="AO99" s="521"/>
      <c r="AP99" s="521"/>
      <c r="AQ99" s="522"/>
      <c r="AR99" s="520"/>
      <c r="AS99" s="521"/>
      <c r="AT99" s="521"/>
      <c r="AU99" s="521"/>
      <c r="AV99" s="521"/>
      <c r="AW99" s="521"/>
      <c r="AX99" s="521"/>
      <c r="AY99" s="521"/>
      <c r="AZ99" s="521"/>
      <c r="BA99" s="521"/>
      <c r="BB99" s="521"/>
      <c r="BC99" s="521"/>
      <c r="BD99" s="521"/>
      <c r="BE99" s="521"/>
      <c r="BF99" s="521"/>
      <c r="BG99" s="521"/>
      <c r="BH99" s="521"/>
      <c r="BI99" s="521"/>
      <c r="BJ99" s="521"/>
      <c r="BK99" s="521"/>
      <c r="BL99" s="521"/>
      <c r="BM99" s="521"/>
      <c r="BN99" s="521"/>
      <c r="BO99" s="521"/>
      <c r="BP99" s="521"/>
      <c r="BQ99" s="521"/>
      <c r="BR99" s="521"/>
      <c r="BS99" s="521"/>
      <c r="BT99" s="521"/>
      <c r="BU99" s="521"/>
      <c r="BV99" s="521"/>
      <c r="BW99" s="521"/>
      <c r="BX99" s="521"/>
      <c r="BY99" s="521"/>
      <c r="BZ99" s="521"/>
      <c r="CA99" s="521"/>
      <c r="CB99" s="521"/>
      <c r="CC99" s="521"/>
      <c r="CD99" s="521"/>
      <c r="CE99" s="521"/>
      <c r="CF99" s="521"/>
      <c r="CG99" s="521"/>
      <c r="CH99" s="521"/>
      <c r="CI99" s="521"/>
      <c r="CJ99" s="521"/>
      <c r="CK99" s="521"/>
      <c r="CL99" s="521"/>
      <c r="CM99" s="521"/>
      <c r="CN99" s="521"/>
      <c r="CO99" s="521"/>
      <c r="CP99" s="521"/>
      <c r="CQ99" s="521"/>
      <c r="CR99" s="521"/>
      <c r="CS99" s="521"/>
      <c r="CT99" s="521"/>
      <c r="CU99" s="521"/>
      <c r="CV99" s="521"/>
      <c r="CW99" s="521"/>
      <c r="CX99" s="521"/>
      <c r="CY99" s="521"/>
      <c r="CZ99" s="521"/>
      <c r="DA99" s="521"/>
      <c r="DB99" s="521"/>
      <c r="DC99" s="521"/>
      <c r="DD99" s="521"/>
      <c r="DE99" s="521"/>
      <c r="DF99" s="521"/>
      <c r="DG99" s="521"/>
      <c r="DH99" s="521"/>
      <c r="DI99" s="522"/>
    </row>
    <row r="100" spans="1:113" ht="12.75">
      <c r="A100" s="513" t="str">
        <f>'план УП'!A104</f>
        <v>3Б</v>
      </c>
      <c r="B100" s="100">
        <f>'план УП'!B104</f>
        <v>24</v>
      </c>
      <c r="C100" s="533">
        <f>'план УП'!C104</f>
        <v>0</v>
      </c>
      <c r="D100" s="515">
        <f>'план УП'!D104</f>
        <v>0</v>
      </c>
      <c r="E100" s="516">
        <f>'план УП'!E104</f>
        <v>0</v>
      </c>
      <c r="F100" s="517">
        <f>'план УП'!F104</f>
        <v>0</v>
      </c>
      <c r="G100" s="518">
        <f>'план УП'!G104</f>
        <v>0</v>
      </c>
      <c r="H100" s="519">
        <f>'план УП'!H104</f>
        <v>0</v>
      </c>
      <c r="I100" s="519">
        <f>'план УП'!I104</f>
        <v>0</v>
      </c>
      <c r="J100" s="519">
        <f>'план УП'!J104</f>
        <v>0</v>
      </c>
      <c r="K100" s="519">
        <f>'план УП'!K104</f>
        <v>0</v>
      </c>
      <c r="L100" s="519">
        <f>'план УП'!L104</f>
        <v>0</v>
      </c>
      <c r="M100" s="519">
        <f>'план УП'!M104</f>
        <v>0</v>
      </c>
      <c r="N100" s="520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1"/>
      <c r="AL100" s="521"/>
      <c r="AM100" s="521"/>
      <c r="AN100" s="521"/>
      <c r="AO100" s="521"/>
      <c r="AP100" s="521"/>
      <c r="AQ100" s="522"/>
      <c r="AR100" s="520"/>
      <c r="AS100" s="521"/>
      <c r="AT100" s="521"/>
      <c r="AU100" s="521"/>
      <c r="AV100" s="521"/>
      <c r="AW100" s="521"/>
      <c r="AX100" s="521"/>
      <c r="AY100" s="521"/>
      <c r="AZ100" s="521"/>
      <c r="BA100" s="521"/>
      <c r="BB100" s="521"/>
      <c r="BC100" s="521"/>
      <c r="BD100" s="521"/>
      <c r="BE100" s="521"/>
      <c r="BF100" s="521"/>
      <c r="BG100" s="521"/>
      <c r="BH100" s="521"/>
      <c r="BI100" s="521"/>
      <c r="BJ100" s="521"/>
      <c r="BK100" s="521"/>
      <c r="BL100" s="521"/>
      <c r="BM100" s="521"/>
      <c r="BN100" s="521"/>
      <c r="BO100" s="521"/>
      <c r="BP100" s="521"/>
      <c r="BQ100" s="521"/>
      <c r="BR100" s="521"/>
      <c r="BS100" s="521"/>
      <c r="BT100" s="521"/>
      <c r="BU100" s="521"/>
      <c r="BV100" s="521"/>
      <c r="BW100" s="521"/>
      <c r="BX100" s="521"/>
      <c r="BY100" s="521"/>
      <c r="BZ100" s="521"/>
      <c r="CA100" s="521"/>
      <c r="CB100" s="521"/>
      <c r="CC100" s="521"/>
      <c r="CD100" s="521"/>
      <c r="CE100" s="521"/>
      <c r="CF100" s="521"/>
      <c r="CG100" s="521"/>
      <c r="CH100" s="521"/>
      <c r="CI100" s="521"/>
      <c r="CJ100" s="521"/>
      <c r="CK100" s="521"/>
      <c r="CL100" s="521"/>
      <c r="CM100" s="521"/>
      <c r="CN100" s="521"/>
      <c r="CO100" s="521"/>
      <c r="CP100" s="521"/>
      <c r="CQ100" s="521"/>
      <c r="CR100" s="521"/>
      <c r="CS100" s="521"/>
      <c r="CT100" s="521"/>
      <c r="CU100" s="521"/>
      <c r="CV100" s="521"/>
      <c r="CW100" s="521"/>
      <c r="CX100" s="521"/>
      <c r="CY100" s="521"/>
      <c r="CZ100" s="521"/>
      <c r="DA100" s="521"/>
      <c r="DB100" s="521"/>
      <c r="DC100" s="521"/>
      <c r="DD100" s="521"/>
      <c r="DE100" s="521"/>
      <c r="DF100" s="521"/>
      <c r="DG100" s="521"/>
      <c r="DH100" s="521"/>
      <c r="DI100" s="522"/>
    </row>
    <row r="101" spans="1:113" ht="12.75">
      <c r="A101" s="513" t="str">
        <f>'план УП'!A105</f>
        <v>3Б</v>
      </c>
      <c r="B101" s="100">
        <f>'план УП'!B105</f>
        <v>25</v>
      </c>
      <c r="C101" s="533">
        <f>'план УП'!C105</f>
        <v>0</v>
      </c>
      <c r="D101" s="515">
        <f>'план УП'!D105</f>
        <v>0</v>
      </c>
      <c r="E101" s="516">
        <f>'план УП'!E105</f>
        <v>0</v>
      </c>
      <c r="F101" s="517">
        <f>'план УП'!F105</f>
        <v>0</v>
      </c>
      <c r="G101" s="518">
        <f>'план УП'!G105</f>
        <v>0</v>
      </c>
      <c r="H101" s="519">
        <f>'план УП'!H105</f>
        <v>0</v>
      </c>
      <c r="I101" s="519">
        <f>'план УП'!I105</f>
        <v>0</v>
      </c>
      <c r="J101" s="519">
        <f>'план УП'!J105</f>
        <v>0</v>
      </c>
      <c r="K101" s="519">
        <f>'план УП'!K105</f>
        <v>0</v>
      </c>
      <c r="L101" s="519">
        <f>'план УП'!L105</f>
        <v>0</v>
      </c>
      <c r="M101" s="519">
        <f>'план УП'!M105</f>
        <v>0</v>
      </c>
      <c r="N101" s="520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1"/>
      <c r="AL101" s="521"/>
      <c r="AM101" s="521"/>
      <c r="AN101" s="521"/>
      <c r="AO101" s="521"/>
      <c r="AP101" s="521"/>
      <c r="AQ101" s="522"/>
      <c r="AR101" s="520"/>
      <c r="AS101" s="521"/>
      <c r="AT101" s="521"/>
      <c r="AU101" s="521"/>
      <c r="AV101" s="521"/>
      <c r="AW101" s="521"/>
      <c r="AX101" s="521"/>
      <c r="AY101" s="521"/>
      <c r="AZ101" s="521"/>
      <c r="BA101" s="521"/>
      <c r="BB101" s="521"/>
      <c r="BC101" s="521"/>
      <c r="BD101" s="521"/>
      <c r="BE101" s="521"/>
      <c r="BF101" s="521"/>
      <c r="BG101" s="521"/>
      <c r="BH101" s="521"/>
      <c r="BI101" s="521"/>
      <c r="BJ101" s="521"/>
      <c r="BK101" s="521"/>
      <c r="BL101" s="521"/>
      <c r="BM101" s="521"/>
      <c r="BN101" s="521"/>
      <c r="BO101" s="521"/>
      <c r="BP101" s="521"/>
      <c r="BQ101" s="521"/>
      <c r="BR101" s="521"/>
      <c r="BS101" s="521"/>
      <c r="BT101" s="521"/>
      <c r="BU101" s="521"/>
      <c r="BV101" s="521"/>
      <c r="BW101" s="521"/>
      <c r="BX101" s="521"/>
      <c r="BY101" s="521"/>
      <c r="BZ101" s="521"/>
      <c r="CA101" s="521"/>
      <c r="CB101" s="521"/>
      <c r="CC101" s="521"/>
      <c r="CD101" s="521"/>
      <c r="CE101" s="521"/>
      <c r="CF101" s="521"/>
      <c r="CG101" s="521"/>
      <c r="CH101" s="521"/>
      <c r="CI101" s="521"/>
      <c r="CJ101" s="521"/>
      <c r="CK101" s="521"/>
      <c r="CL101" s="521"/>
      <c r="CM101" s="521"/>
      <c r="CN101" s="521"/>
      <c r="CO101" s="521"/>
      <c r="CP101" s="521"/>
      <c r="CQ101" s="521"/>
      <c r="CR101" s="521"/>
      <c r="CS101" s="521"/>
      <c r="CT101" s="521"/>
      <c r="CU101" s="521"/>
      <c r="CV101" s="521"/>
      <c r="CW101" s="521"/>
      <c r="CX101" s="521"/>
      <c r="CY101" s="521"/>
      <c r="CZ101" s="521"/>
      <c r="DA101" s="521"/>
      <c r="DB101" s="521"/>
      <c r="DC101" s="521"/>
      <c r="DD101" s="521"/>
      <c r="DE101" s="521"/>
      <c r="DF101" s="521"/>
      <c r="DG101" s="521"/>
      <c r="DH101" s="521"/>
      <c r="DI101" s="522"/>
    </row>
    <row r="102" spans="1:113" ht="12.75">
      <c r="A102" s="524" t="str">
        <f>'план УП'!A106</f>
        <v>3_П</v>
      </c>
      <c r="B102" s="97">
        <f>'план УП'!B106</f>
        <v>0</v>
      </c>
      <c r="C102" s="501" t="str">
        <f>'план УП'!C106</f>
        <v>Вариативная часть</v>
      </c>
      <c r="D102" s="502">
        <f>'план УП'!D106</f>
        <v>0</v>
      </c>
      <c r="E102" s="503">
        <f>'план УП'!E106</f>
        <v>0</v>
      </c>
      <c r="F102" s="504">
        <f>'план УП'!F106</f>
        <v>0</v>
      </c>
      <c r="G102" s="505">
        <f>'план УП'!G106</f>
        <v>0</v>
      </c>
      <c r="H102" s="506">
        <f>'план УП'!H106</f>
        <v>0</v>
      </c>
      <c r="I102" s="506">
        <f>'план УП'!I106</f>
        <v>0</v>
      </c>
      <c r="J102" s="506">
        <f>'план УП'!J106</f>
        <v>0</v>
      </c>
      <c r="K102" s="506">
        <f>'план УП'!K106</f>
        <v>0</v>
      </c>
      <c r="L102" s="506">
        <f>'план УП'!L106</f>
        <v>0</v>
      </c>
      <c r="M102" s="506">
        <f>'план УП'!M106</f>
        <v>0</v>
      </c>
      <c r="N102" s="507"/>
      <c r="O102" s="508"/>
      <c r="P102" s="508"/>
      <c r="Q102" s="508"/>
      <c r="R102" s="508"/>
      <c r="S102" s="508"/>
      <c r="T102" s="508"/>
      <c r="U102" s="508"/>
      <c r="V102" s="508"/>
      <c r="W102" s="508"/>
      <c r="X102" s="508"/>
      <c r="Y102" s="508"/>
      <c r="Z102" s="508"/>
      <c r="AA102" s="508"/>
      <c r="AB102" s="508"/>
      <c r="AC102" s="508"/>
      <c r="AD102" s="508"/>
      <c r="AE102" s="508"/>
      <c r="AF102" s="508"/>
      <c r="AG102" s="508"/>
      <c r="AH102" s="508"/>
      <c r="AI102" s="508"/>
      <c r="AJ102" s="508"/>
      <c r="AK102" s="508"/>
      <c r="AL102" s="508"/>
      <c r="AM102" s="508"/>
      <c r="AN102" s="508"/>
      <c r="AO102" s="508"/>
      <c r="AP102" s="508"/>
      <c r="AQ102" s="509"/>
      <c r="AR102" s="510"/>
      <c r="AS102" s="511"/>
      <c r="AT102" s="511"/>
      <c r="AU102" s="511"/>
      <c r="AV102" s="511"/>
      <c r="AW102" s="511"/>
      <c r="AX102" s="511"/>
      <c r="AY102" s="511"/>
      <c r="AZ102" s="511"/>
      <c r="BA102" s="511"/>
      <c r="BB102" s="511"/>
      <c r="BC102" s="511"/>
      <c r="BD102" s="511"/>
      <c r="BE102" s="511"/>
      <c r="BF102" s="511"/>
      <c r="BG102" s="511"/>
      <c r="BH102" s="511"/>
      <c r="BI102" s="511"/>
      <c r="BJ102" s="511"/>
      <c r="BK102" s="511"/>
      <c r="BL102" s="511"/>
      <c r="BM102" s="511"/>
      <c r="BN102" s="511"/>
      <c r="BO102" s="511"/>
      <c r="BP102" s="511"/>
      <c r="BQ102" s="511"/>
      <c r="BR102" s="511"/>
      <c r="BS102" s="511"/>
      <c r="BT102" s="511"/>
      <c r="BU102" s="511"/>
      <c r="BV102" s="511"/>
      <c r="BW102" s="511"/>
      <c r="BX102" s="511"/>
      <c r="BY102" s="511"/>
      <c r="BZ102" s="511"/>
      <c r="CA102" s="511"/>
      <c r="CB102" s="511"/>
      <c r="CC102" s="511"/>
      <c r="CD102" s="511"/>
      <c r="CE102" s="511"/>
      <c r="CF102" s="511"/>
      <c r="CG102" s="511"/>
      <c r="CH102" s="511"/>
      <c r="CI102" s="511"/>
      <c r="CJ102" s="511"/>
      <c r="CK102" s="511"/>
      <c r="CL102" s="511"/>
      <c r="CM102" s="511"/>
      <c r="CN102" s="511"/>
      <c r="CO102" s="511"/>
      <c r="CP102" s="511"/>
      <c r="CQ102" s="511"/>
      <c r="CR102" s="511"/>
      <c r="CS102" s="511"/>
      <c r="CT102" s="511"/>
      <c r="CU102" s="511"/>
      <c r="CV102" s="511"/>
      <c r="CW102" s="511"/>
      <c r="CX102" s="511"/>
      <c r="CY102" s="511"/>
      <c r="CZ102" s="511"/>
      <c r="DA102" s="511"/>
      <c r="DB102" s="511"/>
      <c r="DC102" s="511"/>
      <c r="DD102" s="511"/>
      <c r="DE102" s="511"/>
      <c r="DF102" s="511"/>
      <c r="DG102" s="511"/>
      <c r="DH102" s="511"/>
      <c r="DI102" s="512"/>
    </row>
    <row r="103" spans="1:113" ht="12.75">
      <c r="A103" s="513" t="str">
        <f>'план УП'!A107</f>
        <v>3В</v>
      </c>
      <c r="B103" s="100">
        <f>'план УП'!B107</f>
        <v>1</v>
      </c>
      <c r="C103" s="514">
        <f>'план УП'!C107</f>
        <v>0</v>
      </c>
      <c r="D103" s="515">
        <f>'план УП'!D107</f>
        <v>0</v>
      </c>
      <c r="E103" s="516">
        <f>'план УП'!E107</f>
        <v>0</v>
      </c>
      <c r="F103" s="517">
        <f>'план УП'!F107</f>
        <v>0</v>
      </c>
      <c r="G103" s="518">
        <f>'план УП'!G107</f>
        <v>0</v>
      </c>
      <c r="H103" s="519">
        <f>'план УП'!H107</f>
        <v>0</v>
      </c>
      <c r="I103" s="519">
        <f>'план УП'!I107</f>
        <v>0</v>
      </c>
      <c r="J103" s="519">
        <f>'план УП'!J107</f>
        <v>0</v>
      </c>
      <c r="K103" s="519">
        <f>'план УП'!K107</f>
        <v>0</v>
      </c>
      <c r="L103" s="519">
        <f>'план УП'!L107</f>
        <v>0</v>
      </c>
      <c r="M103" s="535">
        <f>'план УП'!M107</f>
        <v>0</v>
      </c>
      <c r="N103" s="520"/>
      <c r="O103" s="521"/>
      <c r="P103" s="521"/>
      <c r="Q103" s="521"/>
      <c r="R103" s="521"/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/>
      <c r="AD103" s="521"/>
      <c r="AE103" s="521"/>
      <c r="AF103" s="521"/>
      <c r="AG103" s="521"/>
      <c r="AH103" s="521"/>
      <c r="AI103" s="521"/>
      <c r="AJ103" s="521"/>
      <c r="AK103" s="521"/>
      <c r="AL103" s="521"/>
      <c r="AM103" s="521"/>
      <c r="AN103" s="521"/>
      <c r="AO103" s="521"/>
      <c r="AP103" s="521"/>
      <c r="AQ103" s="522"/>
      <c r="AR103" s="520"/>
      <c r="AS103" s="521"/>
      <c r="AT103" s="521"/>
      <c r="AU103" s="521"/>
      <c r="AV103" s="521"/>
      <c r="AW103" s="521"/>
      <c r="AX103" s="521"/>
      <c r="AY103" s="521"/>
      <c r="AZ103" s="521"/>
      <c r="BA103" s="521"/>
      <c r="BB103" s="521"/>
      <c r="BC103" s="521"/>
      <c r="BD103" s="521"/>
      <c r="BE103" s="521"/>
      <c r="BF103" s="521"/>
      <c r="BG103" s="521"/>
      <c r="BH103" s="521"/>
      <c r="BI103" s="521"/>
      <c r="BJ103" s="521"/>
      <c r="BK103" s="521"/>
      <c r="BL103" s="521"/>
      <c r="BM103" s="521"/>
      <c r="BN103" s="521"/>
      <c r="BO103" s="521"/>
      <c r="BP103" s="521"/>
      <c r="BQ103" s="521"/>
      <c r="BR103" s="521"/>
      <c r="BS103" s="521"/>
      <c r="BT103" s="521"/>
      <c r="BU103" s="521"/>
      <c r="BV103" s="521"/>
      <c r="BW103" s="521"/>
      <c r="BX103" s="521"/>
      <c r="BY103" s="521"/>
      <c r="BZ103" s="521"/>
      <c r="CA103" s="521"/>
      <c r="CB103" s="521"/>
      <c r="CC103" s="521"/>
      <c r="CD103" s="521"/>
      <c r="CE103" s="521"/>
      <c r="CF103" s="521"/>
      <c r="CG103" s="521"/>
      <c r="CH103" s="521"/>
      <c r="CI103" s="521"/>
      <c r="CJ103" s="521"/>
      <c r="CK103" s="521"/>
      <c r="CL103" s="521"/>
      <c r="CM103" s="521"/>
      <c r="CN103" s="521"/>
      <c r="CO103" s="521"/>
      <c r="CP103" s="521"/>
      <c r="CQ103" s="521"/>
      <c r="CR103" s="521"/>
      <c r="CS103" s="521"/>
      <c r="CT103" s="521"/>
      <c r="CU103" s="521"/>
      <c r="CV103" s="521"/>
      <c r="CW103" s="521"/>
      <c r="CX103" s="521"/>
      <c r="CY103" s="521"/>
      <c r="CZ103" s="521"/>
      <c r="DA103" s="521"/>
      <c r="DB103" s="521"/>
      <c r="DC103" s="521"/>
      <c r="DD103" s="521"/>
      <c r="DE103" s="521"/>
      <c r="DF103" s="521"/>
      <c r="DG103" s="521"/>
      <c r="DH103" s="521"/>
      <c r="DI103" s="522"/>
    </row>
    <row r="104" spans="1:113" ht="12.75">
      <c r="A104" s="513" t="str">
        <f>'план УП'!A108</f>
        <v>3В</v>
      </c>
      <c r="B104" s="100">
        <f>'план УП'!B108</f>
        <v>2</v>
      </c>
      <c r="C104" s="108">
        <f>'план УП'!C108</f>
        <v>0</v>
      </c>
      <c r="D104" s="515">
        <f>'план УП'!D108</f>
        <v>0</v>
      </c>
      <c r="E104" s="516">
        <f>'план УП'!E108</f>
        <v>0</v>
      </c>
      <c r="F104" s="517">
        <f>'план УП'!F108</f>
        <v>0</v>
      </c>
      <c r="G104" s="518">
        <f>'план УП'!G108</f>
        <v>0</v>
      </c>
      <c r="H104" s="519">
        <f>'план УП'!H108</f>
        <v>0</v>
      </c>
      <c r="I104" s="519">
        <f>'план УП'!I108</f>
        <v>0</v>
      </c>
      <c r="J104" s="519">
        <f>'план УП'!J108</f>
        <v>0</v>
      </c>
      <c r="K104" s="519">
        <f>'план УП'!K108</f>
        <v>0</v>
      </c>
      <c r="L104" s="535">
        <f>'план УП'!L108</f>
        <v>0</v>
      </c>
      <c r="M104" s="535">
        <f>'план УП'!M108</f>
        <v>0</v>
      </c>
      <c r="N104" s="520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1"/>
      <c r="AL104" s="521"/>
      <c r="AM104" s="521"/>
      <c r="AN104" s="521"/>
      <c r="AO104" s="521"/>
      <c r="AP104" s="521"/>
      <c r="AQ104" s="522"/>
      <c r="AR104" s="520"/>
      <c r="AS104" s="521"/>
      <c r="AT104" s="521"/>
      <c r="AU104" s="521"/>
      <c r="AV104" s="521"/>
      <c r="AW104" s="521"/>
      <c r="AX104" s="521"/>
      <c r="AY104" s="521"/>
      <c r="AZ104" s="521"/>
      <c r="BA104" s="521"/>
      <c r="BB104" s="521"/>
      <c r="BC104" s="521"/>
      <c r="BD104" s="521"/>
      <c r="BE104" s="521"/>
      <c r="BF104" s="521"/>
      <c r="BG104" s="521"/>
      <c r="BH104" s="521"/>
      <c r="BI104" s="521"/>
      <c r="BJ104" s="521"/>
      <c r="BK104" s="521"/>
      <c r="BL104" s="521"/>
      <c r="BM104" s="521"/>
      <c r="BN104" s="521"/>
      <c r="BO104" s="521"/>
      <c r="BP104" s="521"/>
      <c r="BQ104" s="521"/>
      <c r="BR104" s="521"/>
      <c r="BS104" s="521"/>
      <c r="BT104" s="521"/>
      <c r="BU104" s="521"/>
      <c r="BV104" s="521"/>
      <c r="BW104" s="521"/>
      <c r="BX104" s="521"/>
      <c r="BY104" s="521"/>
      <c r="BZ104" s="521"/>
      <c r="CA104" s="521"/>
      <c r="CB104" s="521"/>
      <c r="CC104" s="521"/>
      <c r="CD104" s="521"/>
      <c r="CE104" s="521"/>
      <c r="CF104" s="521"/>
      <c r="CG104" s="521"/>
      <c r="CH104" s="521"/>
      <c r="CI104" s="521"/>
      <c r="CJ104" s="521"/>
      <c r="CK104" s="521"/>
      <c r="CL104" s="521"/>
      <c r="CM104" s="521"/>
      <c r="CN104" s="521"/>
      <c r="CO104" s="521"/>
      <c r="CP104" s="521"/>
      <c r="CQ104" s="521"/>
      <c r="CR104" s="521"/>
      <c r="CS104" s="521"/>
      <c r="CT104" s="521"/>
      <c r="CU104" s="521"/>
      <c r="CV104" s="521"/>
      <c r="CW104" s="521"/>
      <c r="CX104" s="521"/>
      <c r="CY104" s="521"/>
      <c r="CZ104" s="521"/>
      <c r="DA104" s="521"/>
      <c r="DB104" s="521"/>
      <c r="DC104" s="521"/>
      <c r="DD104" s="521"/>
      <c r="DE104" s="521"/>
      <c r="DF104" s="521"/>
      <c r="DG104" s="521"/>
      <c r="DH104" s="521"/>
      <c r="DI104" s="522"/>
    </row>
    <row r="105" spans="1:113" ht="12.75">
      <c r="A105" s="513" t="str">
        <f>'план УП'!A109</f>
        <v>3В</v>
      </c>
      <c r="B105" s="100">
        <f>'план УП'!B109</f>
        <v>3</v>
      </c>
      <c r="C105" s="514">
        <f>'план УП'!C109</f>
        <v>0</v>
      </c>
      <c r="D105" s="515">
        <f>'план УП'!D109</f>
        <v>0</v>
      </c>
      <c r="E105" s="516">
        <f>'план УП'!E109</f>
        <v>0</v>
      </c>
      <c r="F105" s="517">
        <f>'план УП'!F109</f>
        <v>0</v>
      </c>
      <c r="G105" s="518">
        <f>'план УП'!G109</f>
        <v>0</v>
      </c>
      <c r="H105" s="519">
        <f>'план УП'!H109</f>
        <v>0</v>
      </c>
      <c r="I105" s="519">
        <f>'план УП'!I109</f>
        <v>0</v>
      </c>
      <c r="J105" s="519">
        <f>'план УП'!J109</f>
        <v>0</v>
      </c>
      <c r="K105" s="519">
        <f>'план УП'!K109</f>
        <v>0</v>
      </c>
      <c r="L105" s="535">
        <f>'план УП'!L109</f>
        <v>0</v>
      </c>
      <c r="M105" s="535">
        <f>'план УП'!M109</f>
        <v>0</v>
      </c>
      <c r="N105" s="520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1"/>
      <c r="AL105" s="521"/>
      <c r="AM105" s="521"/>
      <c r="AN105" s="521"/>
      <c r="AO105" s="521"/>
      <c r="AP105" s="521"/>
      <c r="AQ105" s="522"/>
      <c r="AR105" s="520"/>
      <c r="AS105" s="521"/>
      <c r="AT105" s="521"/>
      <c r="AU105" s="521"/>
      <c r="AV105" s="521"/>
      <c r="AW105" s="521"/>
      <c r="AX105" s="521"/>
      <c r="AY105" s="521"/>
      <c r="AZ105" s="521"/>
      <c r="BA105" s="521"/>
      <c r="BB105" s="521"/>
      <c r="BC105" s="521"/>
      <c r="BD105" s="521"/>
      <c r="BE105" s="521"/>
      <c r="BF105" s="521"/>
      <c r="BG105" s="521"/>
      <c r="BH105" s="521"/>
      <c r="BI105" s="521"/>
      <c r="BJ105" s="521"/>
      <c r="BK105" s="521"/>
      <c r="BL105" s="521"/>
      <c r="BM105" s="521"/>
      <c r="BN105" s="521"/>
      <c r="BO105" s="521"/>
      <c r="BP105" s="521"/>
      <c r="BQ105" s="521"/>
      <c r="BR105" s="521"/>
      <c r="BS105" s="521"/>
      <c r="BT105" s="521"/>
      <c r="BU105" s="521"/>
      <c r="BV105" s="521"/>
      <c r="BW105" s="521"/>
      <c r="BX105" s="521"/>
      <c r="BY105" s="521"/>
      <c r="BZ105" s="521"/>
      <c r="CA105" s="521"/>
      <c r="CB105" s="521"/>
      <c r="CC105" s="521"/>
      <c r="CD105" s="521"/>
      <c r="CE105" s="521"/>
      <c r="CF105" s="521"/>
      <c r="CG105" s="521"/>
      <c r="CH105" s="521"/>
      <c r="CI105" s="521"/>
      <c r="CJ105" s="521"/>
      <c r="CK105" s="521"/>
      <c r="CL105" s="521"/>
      <c r="CM105" s="521"/>
      <c r="CN105" s="521"/>
      <c r="CO105" s="521"/>
      <c r="CP105" s="521"/>
      <c r="CQ105" s="521"/>
      <c r="CR105" s="521"/>
      <c r="CS105" s="521"/>
      <c r="CT105" s="521"/>
      <c r="CU105" s="521"/>
      <c r="CV105" s="521"/>
      <c r="CW105" s="521"/>
      <c r="CX105" s="521"/>
      <c r="CY105" s="521"/>
      <c r="CZ105" s="521"/>
      <c r="DA105" s="521"/>
      <c r="DB105" s="521"/>
      <c r="DC105" s="521"/>
      <c r="DD105" s="521"/>
      <c r="DE105" s="521"/>
      <c r="DF105" s="521"/>
      <c r="DG105" s="521"/>
      <c r="DH105" s="521"/>
      <c r="DI105" s="522"/>
    </row>
    <row r="106" spans="1:113" ht="12.75">
      <c r="A106" s="513" t="str">
        <f>'план УП'!A110</f>
        <v>3В</v>
      </c>
      <c r="B106" s="100">
        <f>'план УП'!B110</f>
        <v>4</v>
      </c>
      <c r="C106" s="514">
        <f>'план УП'!C110</f>
        <v>0</v>
      </c>
      <c r="D106" s="515">
        <f>'план УП'!D110</f>
        <v>0</v>
      </c>
      <c r="E106" s="516">
        <f>'план УП'!E110</f>
        <v>0</v>
      </c>
      <c r="F106" s="517">
        <f>'план УП'!F110</f>
        <v>0</v>
      </c>
      <c r="G106" s="536">
        <f>'план УП'!G110</f>
        <v>0</v>
      </c>
      <c r="H106" s="535">
        <f>'план УП'!H110</f>
        <v>0</v>
      </c>
      <c r="I106" s="535">
        <f>'план УП'!I110</f>
        <v>0</v>
      </c>
      <c r="J106" s="535">
        <f>'план УП'!J110</f>
        <v>0</v>
      </c>
      <c r="K106" s="535">
        <f>'план УП'!K110</f>
        <v>0</v>
      </c>
      <c r="L106" s="535">
        <f>'план УП'!L110</f>
        <v>0</v>
      </c>
      <c r="M106" s="535">
        <f>'план УП'!M110</f>
        <v>0</v>
      </c>
      <c r="N106" s="520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521"/>
      <c r="AD106" s="521"/>
      <c r="AE106" s="521"/>
      <c r="AF106" s="521"/>
      <c r="AG106" s="521"/>
      <c r="AH106" s="521"/>
      <c r="AI106" s="521"/>
      <c r="AJ106" s="521"/>
      <c r="AK106" s="521"/>
      <c r="AL106" s="521"/>
      <c r="AM106" s="521"/>
      <c r="AN106" s="521"/>
      <c r="AO106" s="521"/>
      <c r="AP106" s="521"/>
      <c r="AQ106" s="522"/>
      <c r="AR106" s="520"/>
      <c r="AS106" s="521"/>
      <c r="AT106" s="521"/>
      <c r="AU106" s="521"/>
      <c r="AV106" s="521"/>
      <c r="AW106" s="521"/>
      <c r="AX106" s="521"/>
      <c r="AY106" s="521"/>
      <c r="AZ106" s="521"/>
      <c r="BA106" s="521"/>
      <c r="BB106" s="521"/>
      <c r="BC106" s="521"/>
      <c r="BD106" s="521"/>
      <c r="BE106" s="521"/>
      <c r="BF106" s="521"/>
      <c r="BG106" s="521"/>
      <c r="BH106" s="521"/>
      <c r="BI106" s="521"/>
      <c r="BJ106" s="521"/>
      <c r="BK106" s="521"/>
      <c r="BL106" s="521"/>
      <c r="BM106" s="521"/>
      <c r="BN106" s="521"/>
      <c r="BO106" s="521"/>
      <c r="BP106" s="521"/>
      <c r="BQ106" s="521"/>
      <c r="BR106" s="521"/>
      <c r="BS106" s="521"/>
      <c r="BT106" s="521"/>
      <c r="BU106" s="521"/>
      <c r="BV106" s="521"/>
      <c r="BW106" s="521"/>
      <c r="BX106" s="521"/>
      <c r="BY106" s="521"/>
      <c r="BZ106" s="521"/>
      <c r="CA106" s="521"/>
      <c r="CB106" s="521"/>
      <c r="CC106" s="521"/>
      <c r="CD106" s="521"/>
      <c r="CE106" s="521"/>
      <c r="CF106" s="521"/>
      <c r="CG106" s="521"/>
      <c r="CH106" s="521"/>
      <c r="CI106" s="521"/>
      <c r="CJ106" s="521"/>
      <c r="CK106" s="521"/>
      <c r="CL106" s="521"/>
      <c r="CM106" s="521"/>
      <c r="CN106" s="521"/>
      <c r="CO106" s="521"/>
      <c r="CP106" s="521"/>
      <c r="CQ106" s="521"/>
      <c r="CR106" s="521"/>
      <c r="CS106" s="521"/>
      <c r="CT106" s="521"/>
      <c r="CU106" s="521"/>
      <c r="CV106" s="521"/>
      <c r="CW106" s="521"/>
      <c r="CX106" s="521"/>
      <c r="CY106" s="521"/>
      <c r="CZ106" s="521"/>
      <c r="DA106" s="521"/>
      <c r="DB106" s="521"/>
      <c r="DC106" s="521"/>
      <c r="DD106" s="521"/>
      <c r="DE106" s="521"/>
      <c r="DF106" s="521"/>
      <c r="DG106" s="521"/>
      <c r="DH106" s="521"/>
      <c r="DI106" s="522"/>
    </row>
    <row r="107" spans="1:113" ht="12.75">
      <c r="A107" s="513" t="str">
        <f>'план УП'!A111</f>
        <v>3В</v>
      </c>
      <c r="B107" s="100">
        <f>'план УП'!B111</f>
        <v>5</v>
      </c>
      <c r="C107" s="534">
        <f>'план УП'!C111</f>
        <v>0</v>
      </c>
      <c r="D107" s="515">
        <f>'план УП'!D111</f>
        <v>0</v>
      </c>
      <c r="E107" s="516">
        <f>'план УП'!E111</f>
        <v>0</v>
      </c>
      <c r="F107" s="517">
        <f>'план УП'!F111</f>
        <v>0</v>
      </c>
      <c r="G107" s="536">
        <f>'план УП'!G111</f>
        <v>0</v>
      </c>
      <c r="H107" s="535">
        <f>'план УП'!H111</f>
        <v>0</v>
      </c>
      <c r="I107" s="535">
        <f>'план УП'!I111</f>
        <v>0</v>
      </c>
      <c r="J107" s="535">
        <f>'план УП'!J111</f>
        <v>0</v>
      </c>
      <c r="K107" s="535">
        <f>'план УП'!K111</f>
        <v>0</v>
      </c>
      <c r="L107" s="535">
        <f>'план УП'!L111</f>
        <v>0</v>
      </c>
      <c r="M107" s="535">
        <f>'план УП'!M111</f>
        <v>0</v>
      </c>
      <c r="N107" s="520"/>
      <c r="O107" s="521"/>
      <c r="P107" s="521"/>
      <c r="Q107" s="521"/>
      <c r="R107" s="521"/>
      <c r="S107" s="521"/>
      <c r="T107" s="521"/>
      <c r="U107" s="521"/>
      <c r="V107" s="521"/>
      <c r="W107" s="521"/>
      <c r="X107" s="521"/>
      <c r="Y107" s="521"/>
      <c r="Z107" s="521"/>
      <c r="AA107" s="521"/>
      <c r="AB107" s="521"/>
      <c r="AC107" s="521"/>
      <c r="AD107" s="521"/>
      <c r="AE107" s="521"/>
      <c r="AF107" s="521"/>
      <c r="AG107" s="521"/>
      <c r="AH107" s="521"/>
      <c r="AI107" s="521"/>
      <c r="AJ107" s="521"/>
      <c r="AK107" s="521"/>
      <c r="AL107" s="521"/>
      <c r="AM107" s="521"/>
      <c r="AN107" s="521"/>
      <c r="AO107" s="521"/>
      <c r="AP107" s="521"/>
      <c r="AQ107" s="522"/>
      <c r="AR107" s="520"/>
      <c r="AS107" s="521"/>
      <c r="AT107" s="521"/>
      <c r="AU107" s="521"/>
      <c r="AV107" s="521"/>
      <c r="AW107" s="521"/>
      <c r="AX107" s="521"/>
      <c r="AY107" s="521"/>
      <c r="AZ107" s="521"/>
      <c r="BA107" s="521"/>
      <c r="BB107" s="521"/>
      <c r="BC107" s="521"/>
      <c r="BD107" s="521"/>
      <c r="BE107" s="521"/>
      <c r="BF107" s="521"/>
      <c r="BG107" s="521"/>
      <c r="BH107" s="521"/>
      <c r="BI107" s="521"/>
      <c r="BJ107" s="521"/>
      <c r="BK107" s="521"/>
      <c r="BL107" s="521"/>
      <c r="BM107" s="521"/>
      <c r="BN107" s="521"/>
      <c r="BO107" s="521"/>
      <c r="BP107" s="521"/>
      <c r="BQ107" s="521"/>
      <c r="BR107" s="521"/>
      <c r="BS107" s="521"/>
      <c r="BT107" s="521"/>
      <c r="BU107" s="521"/>
      <c r="BV107" s="521"/>
      <c r="BW107" s="521"/>
      <c r="BX107" s="521"/>
      <c r="BY107" s="521"/>
      <c r="BZ107" s="521"/>
      <c r="CA107" s="521"/>
      <c r="CB107" s="521"/>
      <c r="CC107" s="521"/>
      <c r="CD107" s="521"/>
      <c r="CE107" s="521"/>
      <c r="CF107" s="521"/>
      <c r="CG107" s="521"/>
      <c r="CH107" s="521"/>
      <c r="CI107" s="521"/>
      <c r="CJ107" s="521"/>
      <c r="CK107" s="521"/>
      <c r="CL107" s="521"/>
      <c r="CM107" s="521"/>
      <c r="CN107" s="521"/>
      <c r="CO107" s="521"/>
      <c r="CP107" s="521"/>
      <c r="CQ107" s="521"/>
      <c r="CR107" s="521"/>
      <c r="CS107" s="521"/>
      <c r="CT107" s="521"/>
      <c r="CU107" s="521"/>
      <c r="CV107" s="521"/>
      <c r="CW107" s="521"/>
      <c r="CX107" s="521"/>
      <c r="CY107" s="521"/>
      <c r="CZ107" s="521"/>
      <c r="DA107" s="521"/>
      <c r="DB107" s="521"/>
      <c r="DC107" s="521"/>
      <c r="DD107" s="521"/>
      <c r="DE107" s="521"/>
      <c r="DF107" s="521"/>
      <c r="DG107" s="521"/>
      <c r="DH107" s="521"/>
      <c r="DI107" s="522"/>
    </row>
    <row r="108" spans="1:113" ht="12.75">
      <c r="A108" s="513" t="str">
        <f>'план УП'!A112</f>
        <v>3В</v>
      </c>
      <c r="B108" s="100">
        <f>'план УП'!B112</f>
        <v>6</v>
      </c>
      <c r="C108" s="523">
        <f>'план УП'!C112</f>
        <v>0</v>
      </c>
      <c r="D108" s="515">
        <f>'план УП'!D112</f>
        <v>0</v>
      </c>
      <c r="E108" s="516">
        <f>'план УП'!E112</f>
        <v>0</v>
      </c>
      <c r="F108" s="517">
        <f>'план УП'!F112</f>
        <v>0</v>
      </c>
      <c r="G108" s="536">
        <f>'план УП'!G112</f>
        <v>0</v>
      </c>
      <c r="H108" s="535">
        <f>'план УП'!H112</f>
        <v>0</v>
      </c>
      <c r="I108" s="535">
        <f>'план УП'!I112</f>
        <v>0</v>
      </c>
      <c r="J108" s="535">
        <f>'план УП'!J112</f>
        <v>0</v>
      </c>
      <c r="K108" s="535">
        <f>'план УП'!K112</f>
        <v>0</v>
      </c>
      <c r="L108" s="535">
        <f>'план УП'!L112</f>
        <v>0</v>
      </c>
      <c r="M108" s="535">
        <f>'план УП'!M112</f>
        <v>0</v>
      </c>
      <c r="N108" s="520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1"/>
      <c r="AL108" s="521"/>
      <c r="AM108" s="521"/>
      <c r="AN108" s="521"/>
      <c r="AO108" s="521"/>
      <c r="AP108" s="521"/>
      <c r="AQ108" s="522"/>
      <c r="AR108" s="520"/>
      <c r="AS108" s="521"/>
      <c r="AT108" s="521"/>
      <c r="AU108" s="521"/>
      <c r="AV108" s="521"/>
      <c r="AW108" s="521"/>
      <c r="AX108" s="521"/>
      <c r="AY108" s="521"/>
      <c r="AZ108" s="521"/>
      <c r="BA108" s="521"/>
      <c r="BB108" s="521"/>
      <c r="BC108" s="521"/>
      <c r="BD108" s="521"/>
      <c r="BE108" s="521"/>
      <c r="BF108" s="521"/>
      <c r="BG108" s="521"/>
      <c r="BH108" s="521"/>
      <c r="BI108" s="521"/>
      <c r="BJ108" s="521"/>
      <c r="BK108" s="521"/>
      <c r="BL108" s="521"/>
      <c r="BM108" s="521"/>
      <c r="BN108" s="521"/>
      <c r="BO108" s="521"/>
      <c r="BP108" s="521"/>
      <c r="BQ108" s="521"/>
      <c r="BR108" s="521"/>
      <c r="BS108" s="521"/>
      <c r="BT108" s="521"/>
      <c r="BU108" s="521"/>
      <c r="BV108" s="521"/>
      <c r="BW108" s="521"/>
      <c r="BX108" s="521"/>
      <c r="BY108" s="521"/>
      <c r="BZ108" s="521"/>
      <c r="CA108" s="521"/>
      <c r="CB108" s="521"/>
      <c r="CC108" s="521"/>
      <c r="CD108" s="521"/>
      <c r="CE108" s="521"/>
      <c r="CF108" s="521"/>
      <c r="CG108" s="521"/>
      <c r="CH108" s="521"/>
      <c r="CI108" s="521"/>
      <c r="CJ108" s="521"/>
      <c r="CK108" s="521"/>
      <c r="CL108" s="521"/>
      <c r="CM108" s="521"/>
      <c r="CN108" s="521"/>
      <c r="CO108" s="521"/>
      <c r="CP108" s="521"/>
      <c r="CQ108" s="521"/>
      <c r="CR108" s="521"/>
      <c r="CS108" s="521"/>
      <c r="CT108" s="521"/>
      <c r="CU108" s="521"/>
      <c r="CV108" s="521"/>
      <c r="CW108" s="521"/>
      <c r="CX108" s="521"/>
      <c r="CY108" s="521"/>
      <c r="CZ108" s="521"/>
      <c r="DA108" s="521"/>
      <c r="DB108" s="521"/>
      <c r="DC108" s="521"/>
      <c r="DD108" s="521"/>
      <c r="DE108" s="521"/>
      <c r="DF108" s="521"/>
      <c r="DG108" s="521"/>
      <c r="DH108" s="521"/>
      <c r="DI108" s="522"/>
    </row>
    <row r="109" spans="1:113" ht="12.75">
      <c r="A109" s="513" t="str">
        <f>'план УП'!A113</f>
        <v>3В</v>
      </c>
      <c r="B109" s="100">
        <f>'план УП'!B113</f>
        <v>7</v>
      </c>
      <c r="C109" s="523">
        <f>'план УП'!C113</f>
        <v>0</v>
      </c>
      <c r="D109" s="515">
        <f>'план УП'!D113</f>
        <v>0</v>
      </c>
      <c r="E109" s="516">
        <f>'план УП'!E113</f>
        <v>0</v>
      </c>
      <c r="F109" s="517">
        <f>'план УП'!F113</f>
        <v>0</v>
      </c>
      <c r="G109" s="536">
        <f>'план УП'!G113</f>
        <v>0</v>
      </c>
      <c r="H109" s="535">
        <f>'план УП'!H113</f>
        <v>0</v>
      </c>
      <c r="I109" s="535">
        <f>'план УП'!I113</f>
        <v>0</v>
      </c>
      <c r="J109" s="535">
        <f>'план УП'!J113</f>
        <v>0</v>
      </c>
      <c r="K109" s="535">
        <f>'план УП'!K113</f>
        <v>0</v>
      </c>
      <c r="L109" s="535">
        <f>'план УП'!L113</f>
        <v>0</v>
      </c>
      <c r="M109" s="535">
        <f>'план УП'!M113</f>
        <v>0</v>
      </c>
      <c r="N109" s="520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1"/>
      <c r="AL109" s="521"/>
      <c r="AM109" s="521"/>
      <c r="AN109" s="521"/>
      <c r="AO109" s="521"/>
      <c r="AP109" s="521"/>
      <c r="AQ109" s="522"/>
      <c r="AR109" s="520"/>
      <c r="AS109" s="521"/>
      <c r="AT109" s="521"/>
      <c r="AU109" s="521"/>
      <c r="AV109" s="521"/>
      <c r="AW109" s="521"/>
      <c r="AX109" s="521"/>
      <c r="AY109" s="521"/>
      <c r="AZ109" s="521"/>
      <c r="BA109" s="521"/>
      <c r="BB109" s="521"/>
      <c r="BC109" s="521"/>
      <c r="BD109" s="521"/>
      <c r="BE109" s="521"/>
      <c r="BF109" s="521"/>
      <c r="BG109" s="521"/>
      <c r="BH109" s="521"/>
      <c r="BI109" s="521"/>
      <c r="BJ109" s="521"/>
      <c r="BK109" s="521"/>
      <c r="BL109" s="521"/>
      <c r="BM109" s="521"/>
      <c r="BN109" s="521"/>
      <c r="BO109" s="521"/>
      <c r="BP109" s="521"/>
      <c r="BQ109" s="521"/>
      <c r="BR109" s="521"/>
      <c r="BS109" s="521"/>
      <c r="BT109" s="521"/>
      <c r="BU109" s="521"/>
      <c r="BV109" s="521"/>
      <c r="BW109" s="521"/>
      <c r="BX109" s="521"/>
      <c r="BY109" s="521"/>
      <c r="BZ109" s="521"/>
      <c r="CA109" s="521"/>
      <c r="CB109" s="521"/>
      <c r="CC109" s="521"/>
      <c r="CD109" s="521"/>
      <c r="CE109" s="521"/>
      <c r="CF109" s="521"/>
      <c r="CG109" s="521"/>
      <c r="CH109" s="521"/>
      <c r="CI109" s="521"/>
      <c r="CJ109" s="521"/>
      <c r="CK109" s="521"/>
      <c r="CL109" s="521"/>
      <c r="CM109" s="521"/>
      <c r="CN109" s="521"/>
      <c r="CO109" s="521"/>
      <c r="CP109" s="521"/>
      <c r="CQ109" s="521"/>
      <c r="CR109" s="521"/>
      <c r="CS109" s="521"/>
      <c r="CT109" s="521"/>
      <c r="CU109" s="521"/>
      <c r="CV109" s="521"/>
      <c r="CW109" s="521"/>
      <c r="CX109" s="521"/>
      <c r="CY109" s="521"/>
      <c r="CZ109" s="521"/>
      <c r="DA109" s="521"/>
      <c r="DB109" s="521"/>
      <c r="DC109" s="521"/>
      <c r="DD109" s="521"/>
      <c r="DE109" s="521"/>
      <c r="DF109" s="521"/>
      <c r="DG109" s="521"/>
      <c r="DH109" s="521"/>
      <c r="DI109" s="522"/>
    </row>
    <row r="110" spans="1:113" ht="12.75">
      <c r="A110" s="513" t="str">
        <f>'план УП'!A114</f>
        <v>3В</v>
      </c>
      <c r="B110" s="100">
        <f>'план УП'!B114</f>
        <v>8</v>
      </c>
      <c r="C110" s="523">
        <f>'план УП'!C114</f>
        <v>0</v>
      </c>
      <c r="D110" s="515">
        <f>'план УП'!D114</f>
        <v>0</v>
      </c>
      <c r="E110" s="516">
        <f>'план УП'!E114</f>
        <v>0</v>
      </c>
      <c r="F110" s="517">
        <f>'план УП'!F114</f>
        <v>0</v>
      </c>
      <c r="G110" s="536">
        <f>'план УП'!G114</f>
        <v>0</v>
      </c>
      <c r="H110" s="535">
        <f>'план УП'!H114</f>
        <v>0</v>
      </c>
      <c r="I110" s="535">
        <f>'план УП'!I114</f>
        <v>0</v>
      </c>
      <c r="J110" s="535">
        <f>'план УП'!J114</f>
        <v>0</v>
      </c>
      <c r="K110" s="535">
        <f>'план УП'!K114</f>
        <v>0</v>
      </c>
      <c r="L110" s="535">
        <f>'план УП'!L114</f>
        <v>0</v>
      </c>
      <c r="M110" s="535">
        <f>'план УП'!M114</f>
        <v>0</v>
      </c>
      <c r="N110" s="520"/>
      <c r="O110" s="521"/>
      <c r="P110" s="521"/>
      <c r="Q110" s="521"/>
      <c r="R110" s="521"/>
      <c r="S110" s="521"/>
      <c r="T110" s="521"/>
      <c r="U110" s="521"/>
      <c r="V110" s="521"/>
      <c r="W110" s="521"/>
      <c r="X110" s="521"/>
      <c r="Y110" s="521"/>
      <c r="Z110" s="521"/>
      <c r="AA110" s="521"/>
      <c r="AB110" s="521"/>
      <c r="AC110" s="521"/>
      <c r="AD110" s="521"/>
      <c r="AE110" s="521"/>
      <c r="AF110" s="521"/>
      <c r="AG110" s="521"/>
      <c r="AH110" s="521"/>
      <c r="AI110" s="521"/>
      <c r="AJ110" s="521"/>
      <c r="AK110" s="521"/>
      <c r="AL110" s="521"/>
      <c r="AM110" s="521"/>
      <c r="AN110" s="521"/>
      <c r="AO110" s="521"/>
      <c r="AP110" s="521"/>
      <c r="AQ110" s="522"/>
      <c r="AR110" s="520"/>
      <c r="AS110" s="521"/>
      <c r="AT110" s="521"/>
      <c r="AU110" s="521"/>
      <c r="AV110" s="521"/>
      <c r="AW110" s="521"/>
      <c r="AX110" s="521"/>
      <c r="AY110" s="521"/>
      <c r="AZ110" s="521"/>
      <c r="BA110" s="521"/>
      <c r="BB110" s="521"/>
      <c r="BC110" s="521"/>
      <c r="BD110" s="521"/>
      <c r="BE110" s="521"/>
      <c r="BF110" s="521"/>
      <c r="BG110" s="521"/>
      <c r="BH110" s="521"/>
      <c r="BI110" s="521"/>
      <c r="BJ110" s="521"/>
      <c r="BK110" s="521"/>
      <c r="BL110" s="521"/>
      <c r="BM110" s="521"/>
      <c r="BN110" s="521"/>
      <c r="BO110" s="521"/>
      <c r="BP110" s="521"/>
      <c r="BQ110" s="521"/>
      <c r="BR110" s="521"/>
      <c r="BS110" s="521"/>
      <c r="BT110" s="521"/>
      <c r="BU110" s="521"/>
      <c r="BV110" s="521"/>
      <c r="BW110" s="521"/>
      <c r="BX110" s="521"/>
      <c r="BY110" s="521"/>
      <c r="BZ110" s="521"/>
      <c r="CA110" s="521"/>
      <c r="CB110" s="521"/>
      <c r="CC110" s="521"/>
      <c r="CD110" s="521"/>
      <c r="CE110" s="521"/>
      <c r="CF110" s="521"/>
      <c r="CG110" s="521"/>
      <c r="CH110" s="521"/>
      <c r="CI110" s="521"/>
      <c r="CJ110" s="521"/>
      <c r="CK110" s="521"/>
      <c r="CL110" s="521"/>
      <c r="CM110" s="521"/>
      <c r="CN110" s="521"/>
      <c r="CO110" s="521"/>
      <c r="CP110" s="521"/>
      <c r="CQ110" s="521"/>
      <c r="CR110" s="521"/>
      <c r="CS110" s="521"/>
      <c r="CT110" s="521"/>
      <c r="CU110" s="521"/>
      <c r="CV110" s="521"/>
      <c r="CW110" s="521"/>
      <c r="CX110" s="521"/>
      <c r="CY110" s="521"/>
      <c r="CZ110" s="521"/>
      <c r="DA110" s="521"/>
      <c r="DB110" s="521"/>
      <c r="DC110" s="521"/>
      <c r="DD110" s="521"/>
      <c r="DE110" s="521"/>
      <c r="DF110" s="521"/>
      <c r="DG110" s="521"/>
      <c r="DH110" s="521"/>
      <c r="DI110" s="522"/>
    </row>
    <row r="111" spans="1:113" ht="12.75">
      <c r="A111" s="513" t="str">
        <f>'план УП'!A115</f>
        <v>3В</v>
      </c>
      <c r="B111" s="100">
        <f>'план УП'!B115</f>
        <v>9</v>
      </c>
      <c r="C111" s="523">
        <f>'план УП'!C115</f>
        <v>0</v>
      </c>
      <c r="D111" s="515">
        <f>'план УП'!D115</f>
        <v>0</v>
      </c>
      <c r="E111" s="516">
        <f>'план УП'!E115</f>
        <v>0</v>
      </c>
      <c r="F111" s="517">
        <f>'план УП'!F115</f>
        <v>0</v>
      </c>
      <c r="G111" s="536">
        <f>'план УП'!G115</f>
        <v>0</v>
      </c>
      <c r="H111" s="535">
        <f>'план УП'!H115</f>
        <v>0</v>
      </c>
      <c r="I111" s="535">
        <f>'план УП'!I115</f>
        <v>0</v>
      </c>
      <c r="J111" s="535">
        <f>'план УП'!J115</f>
        <v>0</v>
      </c>
      <c r="K111" s="535">
        <f>'план УП'!K115</f>
        <v>0</v>
      </c>
      <c r="L111" s="535">
        <f>'план УП'!L115</f>
        <v>0</v>
      </c>
      <c r="M111" s="535">
        <f>'план УП'!M115</f>
        <v>0</v>
      </c>
      <c r="N111" s="520"/>
      <c r="O111" s="521"/>
      <c r="P111" s="521"/>
      <c r="Q111" s="521"/>
      <c r="R111" s="521"/>
      <c r="S111" s="521"/>
      <c r="T111" s="521"/>
      <c r="U111" s="521"/>
      <c r="V111" s="521"/>
      <c r="W111" s="521"/>
      <c r="X111" s="521"/>
      <c r="Y111" s="521"/>
      <c r="Z111" s="521"/>
      <c r="AA111" s="521"/>
      <c r="AB111" s="521"/>
      <c r="AC111" s="521"/>
      <c r="AD111" s="521"/>
      <c r="AE111" s="521"/>
      <c r="AF111" s="521"/>
      <c r="AG111" s="521"/>
      <c r="AH111" s="521"/>
      <c r="AI111" s="521"/>
      <c r="AJ111" s="521"/>
      <c r="AK111" s="521"/>
      <c r="AL111" s="521"/>
      <c r="AM111" s="521"/>
      <c r="AN111" s="521"/>
      <c r="AO111" s="521"/>
      <c r="AP111" s="521"/>
      <c r="AQ111" s="522"/>
      <c r="AR111" s="520"/>
      <c r="AS111" s="521"/>
      <c r="AT111" s="521"/>
      <c r="AU111" s="521"/>
      <c r="AV111" s="521"/>
      <c r="AW111" s="521"/>
      <c r="AX111" s="521"/>
      <c r="AY111" s="521"/>
      <c r="AZ111" s="521"/>
      <c r="BA111" s="521"/>
      <c r="BB111" s="521"/>
      <c r="BC111" s="521"/>
      <c r="BD111" s="521"/>
      <c r="BE111" s="521"/>
      <c r="BF111" s="521"/>
      <c r="BG111" s="521"/>
      <c r="BH111" s="521"/>
      <c r="BI111" s="521"/>
      <c r="BJ111" s="521"/>
      <c r="BK111" s="521"/>
      <c r="BL111" s="521"/>
      <c r="BM111" s="521"/>
      <c r="BN111" s="521"/>
      <c r="BO111" s="521"/>
      <c r="BP111" s="521"/>
      <c r="BQ111" s="521"/>
      <c r="BR111" s="521"/>
      <c r="BS111" s="521"/>
      <c r="BT111" s="521"/>
      <c r="BU111" s="521"/>
      <c r="BV111" s="521"/>
      <c r="BW111" s="521"/>
      <c r="BX111" s="521"/>
      <c r="BY111" s="521"/>
      <c r="BZ111" s="521"/>
      <c r="CA111" s="521"/>
      <c r="CB111" s="521"/>
      <c r="CC111" s="521"/>
      <c r="CD111" s="521"/>
      <c r="CE111" s="521"/>
      <c r="CF111" s="521"/>
      <c r="CG111" s="521"/>
      <c r="CH111" s="521"/>
      <c r="CI111" s="521"/>
      <c r="CJ111" s="521"/>
      <c r="CK111" s="521"/>
      <c r="CL111" s="521"/>
      <c r="CM111" s="521"/>
      <c r="CN111" s="521"/>
      <c r="CO111" s="521"/>
      <c r="CP111" s="521"/>
      <c r="CQ111" s="521"/>
      <c r="CR111" s="521"/>
      <c r="CS111" s="521"/>
      <c r="CT111" s="521"/>
      <c r="CU111" s="521"/>
      <c r="CV111" s="521"/>
      <c r="CW111" s="521"/>
      <c r="CX111" s="521"/>
      <c r="CY111" s="521"/>
      <c r="CZ111" s="521"/>
      <c r="DA111" s="521"/>
      <c r="DB111" s="521"/>
      <c r="DC111" s="521"/>
      <c r="DD111" s="521"/>
      <c r="DE111" s="521"/>
      <c r="DF111" s="521"/>
      <c r="DG111" s="521"/>
      <c r="DH111" s="521"/>
      <c r="DI111" s="522"/>
    </row>
    <row r="112" spans="1:113" ht="12.75">
      <c r="A112" s="513" t="str">
        <f>'план УП'!A116</f>
        <v>3В</v>
      </c>
      <c r="B112" s="100">
        <f>'план УП'!B116</f>
        <v>10</v>
      </c>
      <c r="C112" s="514">
        <f>'план УП'!C116</f>
        <v>0</v>
      </c>
      <c r="D112" s="515">
        <f>'план УП'!D116</f>
        <v>0</v>
      </c>
      <c r="E112" s="516">
        <f>'план УП'!E116</f>
        <v>0</v>
      </c>
      <c r="F112" s="517">
        <f>'план УП'!F116</f>
        <v>0</v>
      </c>
      <c r="G112" s="536">
        <f>'план УП'!G116</f>
        <v>0</v>
      </c>
      <c r="H112" s="535">
        <f>'план УП'!H116</f>
        <v>0</v>
      </c>
      <c r="I112" s="535">
        <f>'план УП'!I116</f>
        <v>0</v>
      </c>
      <c r="J112" s="535">
        <f>'план УП'!J116</f>
        <v>0</v>
      </c>
      <c r="K112" s="535">
        <f>'план УП'!K116</f>
        <v>0</v>
      </c>
      <c r="L112" s="535">
        <f>'план УП'!L116</f>
        <v>0</v>
      </c>
      <c r="M112" s="535">
        <f>'план УП'!M116</f>
        <v>0</v>
      </c>
      <c r="N112" s="520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1"/>
      <c r="AL112" s="521"/>
      <c r="AM112" s="521"/>
      <c r="AN112" s="521"/>
      <c r="AO112" s="521"/>
      <c r="AP112" s="521"/>
      <c r="AQ112" s="522"/>
      <c r="AR112" s="520"/>
      <c r="AS112" s="521"/>
      <c r="AT112" s="521"/>
      <c r="AU112" s="521"/>
      <c r="AV112" s="521"/>
      <c r="AW112" s="521"/>
      <c r="AX112" s="521"/>
      <c r="AY112" s="521"/>
      <c r="AZ112" s="521"/>
      <c r="BA112" s="521"/>
      <c r="BB112" s="521"/>
      <c r="BC112" s="521"/>
      <c r="BD112" s="521"/>
      <c r="BE112" s="521"/>
      <c r="BF112" s="521"/>
      <c r="BG112" s="521"/>
      <c r="BH112" s="521"/>
      <c r="BI112" s="521"/>
      <c r="BJ112" s="521"/>
      <c r="BK112" s="521"/>
      <c r="BL112" s="521"/>
      <c r="BM112" s="521"/>
      <c r="BN112" s="521"/>
      <c r="BO112" s="521"/>
      <c r="BP112" s="521"/>
      <c r="BQ112" s="521"/>
      <c r="BR112" s="521"/>
      <c r="BS112" s="521"/>
      <c r="BT112" s="521"/>
      <c r="BU112" s="521"/>
      <c r="BV112" s="521"/>
      <c r="BW112" s="521"/>
      <c r="BX112" s="521"/>
      <c r="BY112" s="521"/>
      <c r="BZ112" s="521"/>
      <c r="CA112" s="521"/>
      <c r="CB112" s="521"/>
      <c r="CC112" s="521"/>
      <c r="CD112" s="521"/>
      <c r="CE112" s="521"/>
      <c r="CF112" s="521"/>
      <c r="CG112" s="521"/>
      <c r="CH112" s="521"/>
      <c r="CI112" s="521"/>
      <c r="CJ112" s="521"/>
      <c r="CK112" s="521"/>
      <c r="CL112" s="521"/>
      <c r="CM112" s="521"/>
      <c r="CN112" s="521"/>
      <c r="CO112" s="521"/>
      <c r="CP112" s="521"/>
      <c r="CQ112" s="521"/>
      <c r="CR112" s="521"/>
      <c r="CS112" s="521"/>
      <c r="CT112" s="521"/>
      <c r="CU112" s="521"/>
      <c r="CV112" s="521"/>
      <c r="CW112" s="521"/>
      <c r="CX112" s="521"/>
      <c r="CY112" s="521"/>
      <c r="CZ112" s="521"/>
      <c r="DA112" s="521"/>
      <c r="DB112" s="521"/>
      <c r="DC112" s="521"/>
      <c r="DD112" s="521"/>
      <c r="DE112" s="521"/>
      <c r="DF112" s="521"/>
      <c r="DG112" s="521"/>
      <c r="DH112" s="521"/>
      <c r="DI112" s="522"/>
    </row>
    <row r="113" spans="1:113" ht="12.75">
      <c r="A113" s="513" t="str">
        <f>'план УП'!A117</f>
        <v>3В</v>
      </c>
      <c r="B113" s="100">
        <f>'план УП'!B117</f>
        <v>11</v>
      </c>
      <c r="C113" s="514">
        <f>'план УП'!C117</f>
        <v>0</v>
      </c>
      <c r="D113" s="515">
        <f>'план УП'!D117</f>
        <v>0</v>
      </c>
      <c r="E113" s="516">
        <f>'план УП'!E117</f>
        <v>0</v>
      </c>
      <c r="F113" s="517">
        <f>'план УП'!F117</f>
        <v>0</v>
      </c>
      <c r="G113" s="536">
        <f>'план УП'!G117</f>
        <v>0</v>
      </c>
      <c r="H113" s="535">
        <f>'план УП'!H117</f>
        <v>0</v>
      </c>
      <c r="I113" s="535">
        <f>'план УП'!I117</f>
        <v>0</v>
      </c>
      <c r="J113" s="535">
        <f>'план УП'!J117</f>
        <v>0</v>
      </c>
      <c r="K113" s="535">
        <f>'план УП'!K117</f>
        <v>0</v>
      </c>
      <c r="L113" s="535">
        <f>'план УП'!L117</f>
        <v>0</v>
      </c>
      <c r="M113" s="535">
        <f>'план УП'!M117</f>
        <v>0</v>
      </c>
      <c r="N113" s="520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1"/>
      <c r="AL113" s="521"/>
      <c r="AM113" s="521"/>
      <c r="AN113" s="521"/>
      <c r="AO113" s="521"/>
      <c r="AP113" s="521"/>
      <c r="AQ113" s="522"/>
      <c r="AR113" s="520"/>
      <c r="AS113" s="521"/>
      <c r="AT113" s="521"/>
      <c r="AU113" s="521"/>
      <c r="AV113" s="521"/>
      <c r="AW113" s="521"/>
      <c r="AX113" s="521"/>
      <c r="AY113" s="521"/>
      <c r="AZ113" s="521"/>
      <c r="BA113" s="521"/>
      <c r="BB113" s="521"/>
      <c r="BC113" s="521"/>
      <c r="BD113" s="521"/>
      <c r="BE113" s="521"/>
      <c r="BF113" s="521"/>
      <c r="BG113" s="521"/>
      <c r="BH113" s="521"/>
      <c r="BI113" s="521"/>
      <c r="BJ113" s="521"/>
      <c r="BK113" s="521"/>
      <c r="BL113" s="521"/>
      <c r="BM113" s="521"/>
      <c r="BN113" s="521"/>
      <c r="BO113" s="521"/>
      <c r="BP113" s="521"/>
      <c r="BQ113" s="521"/>
      <c r="BR113" s="521"/>
      <c r="BS113" s="521"/>
      <c r="BT113" s="521"/>
      <c r="BU113" s="521"/>
      <c r="BV113" s="521"/>
      <c r="BW113" s="521"/>
      <c r="BX113" s="521"/>
      <c r="BY113" s="521"/>
      <c r="BZ113" s="521"/>
      <c r="CA113" s="521"/>
      <c r="CB113" s="521"/>
      <c r="CC113" s="521"/>
      <c r="CD113" s="521"/>
      <c r="CE113" s="521"/>
      <c r="CF113" s="521"/>
      <c r="CG113" s="521"/>
      <c r="CH113" s="521"/>
      <c r="CI113" s="521"/>
      <c r="CJ113" s="521"/>
      <c r="CK113" s="521"/>
      <c r="CL113" s="521"/>
      <c r="CM113" s="521"/>
      <c r="CN113" s="521"/>
      <c r="CO113" s="521"/>
      <c r="CP113" s="521"/>
      <c r="CQ113" s="521"/>
      <c r="CR113" s="521"/>
      <c r="CS113" s="521"/>
      <c r="CT113" s="521"/>
      <c r="CU113" s="521"/>
      <c r="CV113" s="521"/>
      <c r="CW113" s="521"/>
      <c r="CX113" s="521"/>
      <c r="CY113" s="521"/>
      <c r="CZ113" s="521"/>
      <c r="DA113" s="521"/>
      <c r="DB113" s="521"/>
      <c r="DC113" s="521"/>
      <c r="DD113" s="521"/>
      <c r="DE113" s="521"/>
      <c r="DF113" s="521"/>
      <c r="DG113" s="521"/>
      <c r="DH113" s="521"/>
      <c r="DI113" s="522"/>
    </row>
    <row r="114" spans="1:113" ht="12.75">
      <c r="A114" s="513" t="str">
        <f>'план УП'!A118</f>
        <v>3В</v>
      </c>
      <c r="B114" s="100">
        <f>'план УП'!B118</f>
        <v>12</v>
      </c>
      <c r="C114" s="514">
        <f>'план УП'!C118</f>
        <v>0</v>
      </c>
      <c r="D114" s="515">
        <f>'план УП'!D118</f>
        <v>0</v>
      </c>
      <c r="E114" s="516">
        <f>'план УП'!E118</f>
        <v>0</v>
      </c>
      <c r="F114" s="517">
        <f>'план УП'!F118</f>
        <v>0</v>
      </c>
      <c r="G114" s="536">
        <f>'план УП'!G118</f>
        <v>0</v>
      </c>
      <c r="H114" s="535">
        <f>'план УП'!H118</f>
        <v>0</v>
      </c>
      <c r="I114" s="535">
        <f>'план УП'!I118</f>
        <v>0</v>
      </c>
      <c r="J114" s="535">
        <f>'план УП'!J118</f>
        <v>0</v>
      </c>
      <c r="K114" s="535">
        <f>'план УП'!K118</f>
        <v>0</v>
      </c>
      <c r="L114" s="535">
        <f>'план УП'!L118</f>
        <v>0</v>
      </c>
      <c r="M114" s="535">
        <f>'план УП'!M118</f>
        <v>0</v>
      </c>
      <c r="N114" s="520"/>
      <c r="O114" s="521"/>
      <c r="P114" s="521"/>
      <c r="Q114" s="521"/>
      <c r="R114" s="521"/>
      <c r="S114" s="521"/>
      <c r="T114" s="521"/>
      <c r="U114" s="521"/>
      <c r="V114" s="521"/>
      <c r="W114" s="521"/>
      <c r="X114" s="521"/>
      <c r="Y114" s="521"/>
      <c r="Z114" s="521"/>
      <c r="AA114" s="521"/>
      <c r="AB114" s="521"/>
      <c r="AC114" s="521"/>
      <c r="AD114" s="521"/>
      <c r="AE114" s="521"/>
      <c r="AF114" s="521"/>
      <c r="AG114" s="521"/>
      <c r="AH114" s="521"/>
      <c r="AI114" s="521"/>
      <c r="AJ114" s="521"/>
      <c r="AK114" s="521"/>
      <c r="AL114" s="521"/>
      <c r="AM114" s="521"/>
      <c r="AN114" s="521"/>
      <c r="AO114" s="521"/>
      <c r="AP114" s="521"/>
      <c r="AQ114" s="522"/>
      <c r="AR114" s="520"/>
      <c r="AS114" s="521"/>
      <c r="AT114" s="521"/>
      <c r="AU114" s="521"/>
      <c r="AV114" s="521"/>
      <c r="AW114" s="521"/>
      <c r="AX114" s="521"/>
      <c r="AY114" s="521"/>
      <c r="AZ114" s="521"/>
      <c r="BA114" s="521"/>
      <c r="BB114" s="521"/>
      <c r="BC114" s="521"/>
      <c r="BD114" s="521"/>
      <c r="BE114" s="521"/>
      <c r="BF114" s="521"/>
      <c r="BG114" s="521"/>
      <c r="BH114" s="521"/>
      <c r="BI114" s="521"/>
      <c r="BJ114" s="521"/>
      <c r="BK114" s="521"/>
      <c r="BL114" s="521"/>
      <c r="BM114" s="521"/>
      <c r="BN114" s="521"/>
      <c r="BO114" s="521"/>
      <c r="BP114" s="521"/>
      <c r="BQ114" s="521"/>
      <c r="BR114" s="521"/>
      <c r="BS114" s="521"/>
      <c r="BT114" s="521"/>
      <c r="BU114" s="521"/>
      <c r="BV114" s="521"/>
      <c r="BW114" s="521"/>
      <c r="BX114" s="521"/>
      <c r="BY114" s="521"/>
      <c r="BZ114" s="521"/>
      <c r="CA114" s="521"/>
      <c r="CB114" s="521"/>
      <c r="CC114" s="521"/>
      <c r="CD114" s="521"/>
      <c r="CE114" s="521"/>
      <c r="CF114" s="521"/>
      <c r="CG114" s="521"/>
      <c r="CH114" s="521"/>
      <c r="CI114" s="521"/>
      <c r="CJ114" s="521"/>
      <c r="CK114" s="521"/>
      <c r="CL114" s="521"/>
      <c r="CM114" s="521"/>
      <c r="CN114" s="521"/>
      <c r="CO114" s="521"/>
      <c r="CP114" s="521"/>
      <c r="CQ114" s="521"/>
      <c r="CR114" s="521"/>
      <c r="CS114" s="521"/>
      <c r="CT114" s="521"/>
      <c r="CU114" s="521"/>
      <c r="CV114" s="521"/>
      <c r="CW114" s="521"/>
      <c r="CX114" s="521"/>
      <c r="CY114" s="521"/>
      <c r="CZ114" s="521"/>
      <c r="DA114" s="521"/>
      <c r="DB114" s="521"/>
      <c r="DC114" s="521"/>
      <c r="DD114" s="521"/>
      <c r="DE114" s="521"/>
      <c r="DF114" s="521"/>
      <c r="DG114" s="521"/>
      <c r="DH114" s="521"/>
      <c r="DI114" s="522"/>
    </row>
    <row r="115" spans="1:113" ht="12.75">
      <c r="A115" s="513" t="str">
        <f>'план УП'!A119</f>
        <v>3В</v>
      </c>
      <c r="B115" s="100">
        <f>'план УП'!B119</f>
        <v>13</v>
      </c>
      <c r="C115" s="514">
        <f>'план УП'!C119</f>
        <v>0</v>
      </c>
      <c r="D115" s="515">
        <f>'план УП'!D119</f>
        <v>0</v>
      </c>
      <c r="E115" s="516">
        <f>'план УП'!E119</f>
        <v>0</v>
      </c>
      <c r="F115" s="517">
        <f>'план УП'!F119</f>
        <v>0</v>
      </c>
      <c r="G115" s="536">
        <f>'план УП'!G119</f>
        <v>0</v>
      </c>
      <c r="H115" s="535">
        <f>'план УП'!H119</f>
        <v>0</v>
      </c>
      <c r="I115" s="535">
        <f>'план УП'!I119</f>
        <v>0</v>
      </c>
      <c r="J115" s="535">
        <f>'план УП'!J119</f>
        <v>0</v>
      </c>
      <c r="K115" s="535">
        <f>'план УП'!K119</f>
        <v>0</v>
      </c>
      <c r="L115" s="535">
        <f>'план УП'!L119</f>
        <v>0</v>
      </c>
      <c r="M115" s="535">
        <f>'план УП'!M119</f>
        <v>0</v>
      </c>
      <c r="N115" s="520"/>
      <c r="O115" s="521"/>
      <c r="P115" s="521"/>
      <c r="Q115" s="521"/>
      <c r="R115" s="521"/>
      <c r="S115" s="521"/>
      <c r="T115" s="521"/>
      <c r="U115" s="521"/>
      <c r="V115" s="521"/>
      <c r="W115" s="521"/>
      <c r="X115" s="521"/>
      <c r="Y115" s="521"/>
      <c r="Z115" s="521"/>
      <c r="AA115" s="521"/>
      <c r="AB115" s="521"/>
      <c r="AC115" s="521"/>
      <c r="AD115" s="521"/>
      <c r="AE115" s="521"/>
      <c r="AF115" s="521"/>
      <c r="AG115" s="521"/>
      <c r="AH115" s="521"/>
      <c r="AI115" s="521"/>
      <c r="AJ115" s="521"/>
      <c r="AK115" s="521"/>
      <c r="AL115" s="521"/>
      <c r="AM115" s="521"/>
      <c r="AN115" s="521"/>
      <c r="AO115" s="521"/>
      <c r="AP115" s="521"/>
      <c r="AQ115" s="522"/>
      <c r="AR115" s="520"/>
      <c r="AS115" s="521"/>
      <c r="AT115" s="521"/>
      <c r="AU115" s="521"/>
      <c r="AV115" s="521"/>
      <c r="AW115" s="521"/>
      <c r="AX115" s="521"/>
      <c r="AY115" s="521"/>
      <c r="AZ115" s="521"/>
      <c r="BA115" s="521"/>
      <c r="BB115" s="521"/>
      <c r="BC115" s="521"/>
      <c r="BD115" s="521"/>
      <c r="BE115" s="521"/>
      <c r="BF115" s="521"/>
      <c r="BG115" s="521"/>
      <c r="BH115" s="521"/>
      <c r="BI115" s="521"/>
      <c r="BJ115" s="521"/>
      <c r="BK115" s="521"/>
      <c r="BL115" s="521"/>
      <c r="BM115" s="521"/>
      <c r="BN115" s="521"/>
      <c r="BO115" s="521"/>
      <c r="BP115" s="521"/>
      <c r="BQ115" s="521"/>
      <c r="BR115" s="521"/>
      <c r="BS115" s="521"/>
      <c r="BT115" s="521"/>
      <c r="BU115" s="521"/>
      <c r="BV115" s="521"/>
      <c r="BW115" s="521"/>
      <c r="BX115" s="521"/>
      <c r="BY115" s="521"/>
      <c r="BZ115" s="521"/>
      <c r="CA115" s="521"/>
      <c r="CB115" s="521"/>
      <c r="CC115" s="521"/>
      <c r="CD115" s="521"/>
      <c r="CE115" s="521"/>
      <c r="CF115" s="521"/>
      <c r="CG115" s="521"/>
      <c r="CH115" s="521"/>
      <c r="CI115" s="521"/>
      <c r="CJ115" s="521"/>
      <c r="CK115" s="521"/>
      <c r="CL115" s="521"/>
      <c r="CM115" s="521"/>
      <c r="CN115" s="521"/>
      <c r="CO115" s="521"/>
      <c r="CP115" s="521"/>
      <c r="CQ115" s="521"/>
      <c r="CR115" s="521"/>
      <c r="CS115" s="521"/>
      <c r="CT115" s="521"/>
      <c r="CU115" s="521"/>
      <c r="CV115" s="521"/>
      <c r="CW115" s="521"/>
      <c r="CX115" s="521"/>
      <c r="CY115" s="521"/>
      <c r="CZ115" s="521"/>
      <c r="DA115" s="521"/>
      <c r="DB115" s="521"/>
      <c r="DC115" s="521"/>
      <c r="DD115" s="521"/>
      <c r="DE115" s="521"/>
      <c r="DF115" s="521"/>
      <c r="DG115" s="521"/>
      <c r="DH115" s="521"/>
      <c r="DI115" s="522"/>
    </row>
    <row r="116" spans="1:113" ht="12.75">
      <c r="A116" s="513" t="str">
        <f>'план УП'!A120</f>
        <v>3В</v>
      </c>
      <c r="B116" s="100">
        <f>'план УП'!B120</f>
        <v>14</v>
      </c>
      <c r="C116" s="514">
        <f>'план УП'!C120</f>
        <v>0</v>
      </c>
      <c r="D116" s="515">
        <f>'план УП'!D120</f>
        <v>0</v>
      </c>
      <c r="E116" s="516">
        <f>'план УП'!E120</f>
        <v>0</v>
      </c>
      <c r="F116" s="517">
        <f>'план УП'!F120</f>
        <v>0</v>
      </c>
      <c r="G116" s="536">
        <f>'план УП'!G120</f>
        <v>0</v>
      </c>
      <c r="H116" s="535">
        <f>'план УП'!H120</f>
        <v>0</v>
      </c>
      <c r="I116" s="535">
        <f>'план УП'!I120</f>
        <v>0</v>
      </c>
      <c r="J116" s="535">
        <f>'план УП'!J120</f>
        <v>0</v>
      </c>
      <c r="K116" s="535">
        <f>'план УП'!K120</f>
        <v>0</v>
      </c>
      <c r="L116" s="535">
        <f>'план УП'!L120</f>
        <v>0</v>
      </c>
      <c r="M116" s="535">
        <f>'план УП'!M120</f>
        <v>0</v>
      </c>
      <c r="N116" s="520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1"/>
      <c r="AE116" s="521"/>
      <c r="AF116" s="521"/>
      <c r="AG116" s="521"/>
      <c r="AH116" s="521"/>
      <c r="AI116" s="521"/>
      <c r="AJ116" s="521"/>
      <c r="AK116" s="521"/>
      <c r="AL116" s="521"/>
      <c r="AM116" s="521"/>
      <c r="AN116" s="521"/>
      <c r="AO116" s="521"/>
      <c r="AP116" s="521"/>
      <c r="AQ116" s="522"/>
      <c r="AR116" s="520"/>
      <c r="AS116" s="521"/>
      <c r="AT116" s="521"/>
      <c r="AU116" s="521"/>
      <c r="AV116" s="521"/>
      <c r="AW116" s="521"/>
      <c r="AX116" s="521"/>
      <c r="AY116" s="521"/>
      <c r="AZ116" s="521"/>
      <c r="BA116" s="521"/>
      <c r="BB116" s="521"/>
      <c r="BC116" s="521"/>
      <c r="BD116" s="521"/>
      <c r="BE116" s="521"/>
      <c r="BF116" s="521"/>
      <c r="BG116" s="521"/>
      <c r="BH116" s="521"/>
      <c r="BI116" s="521"/>
      <c r="BJ116" s="521"/>
      <c r="BK116" s="521"/>
      <c r="BL116" s="521"/>
      <c r="BM116" s="521"/>
      <c r="BN116" s="521"/>
      <c r="BO116" s="521"/>
      <c r="BP116" s="521"/>
      <c r="BQ116" s="521"/>
      <c r="BR116" s="521"/>
      <c r="BS116" s="521"/>
      <c r="BT116" s="521"/>
      <c r="BU116" s="521"/>
      <c r="BV116" s="521"/>
      <c r="BW116" s="521"/>
      <c r="BX116" s="521"/>
      <c r="BY116" s="521"/>
      <c r="BZ116" s="521"/>
      <c r="CA116" s="521"/>
      <c r="CB116" s="521"/>
      <c r="CC116" s="521"/>
      <c r="CD116" s="521"/>
      <c r="CE116" s="521"/>
      <c r="CF116" s="521"/>
      <c r="CG116" s="521"/>
      <c r="CH116" s="521"/>
      <c r="CI116" s="521"/>
      <c r="CJ116" s="521"/>
      <c r="CK116" s="521"/>
      <c r="CL116" s="521"/>
      <c r="CM116" s="521"/>
      <c r="CN116" s="521"/>
      <c r="CO116" s="521"/>
      <c r="CP116" s="521"/>
      <c r="CQ116" s="521"/>
      <c r="CR116" s="521"/>
      <c r="CS116" s="521"/>
      <c r="CT116" s="521"/>
      <c r="CU116" s="521"/>
      <c r="CV116" s="521"/>
      <c r="CW116" s="521"/>
      <c r="CX116" s="521"/>
      <c r="CY116" s="521"/>
      <c r="CZ116" s="521"/>
      <c r="DA116" s="521"/>
      <c r="DB116" s="521"/>
      <c r="DC116" s="521"/>
      <c r="DD116" s="521"/>
      <c r="DE116" s="521"/>
      <c r="DF116" s="521"/>
      <c r="DG116" s="521"/>
      <c r="DH116" s="521"/>
      <c r="DI116" s="522"/>
    </row>
    <row r="117" spans="1:113" ht="12.75">
      <c r="A117" s="513" t="str">
        <f>'план УП'!A121</f>
        <v>3В</v>
      </c>
      <c r="B117" s="100">
        <f>'план УП'!B121</f>
        <v>15</v>
      </c>
      <c r="C117" s="514">
        <f>'план УП'!C121</f>
        <v>0</v>
      </c>
      <c r="D117" s="515">
        <f>'план УП'!D121</f>
        <v>0</v>
      </c>
      <c r="E117" s="516">
        <f>'план УП'!E121</f>
        <v>0</v>
      </c>
      <c r="F117" s="517">
        <f>'план УП'!F121</f>
        <v>0</v>
      </c>
      <c r="G117" s="536">
        <f>'план УП'!G121</f>
        <v>0</v>
      </c>
      <c r="H117" s="535">
        <f>'план УП'!H121</f>
        <v>0</v>
      </c>
      <c r="I117" s="535">
        <f>'план УП'!I121</f>
        <v>0</v>
      </c>
      <c r="J117" s="535">
        <f>'план УП'!J121</f>
        <v>0</v>
      </c>
      <c r="K117" s="535">
        <f>'план УП'!K121</f>
        <v>0</v>
      </c>
      <c r="L117" s="535">
        <f>'план УП'!L121</f>
        <v>0</v>
      </c>
      <c r="M117" s="535">
        <f>'план УП'!M121</f>
        <v>0</v>
      </c>
      <c r="N117" s="520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1"/>
      <c r="AK117" s="521"/>
      <c r="AL117" s="521"/>
      <c r="AM117" s="521"/>
      <c r="AN117" s="521"/>
      <c r="AO117" s="521"/>
      <c r="AP117" s="521"/>
      <c r="AQ117" s="522"/>
      <c r="AR117" s="520"/>
      <c r="AS117" s="521"/>
      <c r="AT117" s="521"/>
      <c r="AU117" s="521"/>
      <c r="AV117" s="521"/>
      <c r="AW117" s="521"/>
      <c r="AX117" s="521"/>
      <c r="AY117" s="521"/>
      <c r="AZ117" s="521"/>
      <c r="BA117" s="521"/>
      <c r="BB117" s="521"/>
      <c r="BC117" s="521"/>
      <c r="BD117" s="521"/>
      <c r="BE117" s="521"/>
      <c r="BF117" s="521"/>
      <c r="BG117" s="521"/>
      <c r="BH117" s="521"/>
      <c r="BI117" s="521"/>
      <c r="BJ117" s="521"/>
      <c r="BK117" s="521"/>
      <c r="BL117" s="521"/>
      <c r="BM117" s="521"/>
      <c r="BN117" s="521"/>
      <c r="BO117" s="521"/>
      <c r="BP117" s="521"/>
      <c r="BQ117" s="521"/>
      <c r="BR117" s="521"/>
      <c r="BS117" s="521"/>
      <c r="BT117" s="521"/>
      <c r="BU117" s="521"/>
      <c r="BV117" s="521"/>
      <c r="BW117" s="521"/>
      <c r="BX117" s="521"/>
      <c r="BY117" s="521"/>
      <c r="BZ117" s="521"/>
      <c r="CA117" s="521"/>
      <c r="CB117" s="521"/>
      <c r="CC117" s="521"/>
      <c r="CD117" s="521"/>
      <c r="CE117" s="521"/>
      <c r="CF117" s="521"/>
      <c r="CG117" s="521"/>
      <c r="CH117" s="521"/>
      <c r="CI117" s="521"/>
      <c r="CJ117" s="521"/>
      <c r="CK117" s="521"/>
      <c r="CL117" s="521"/>
      <c r="CM117" s="521"/>
      <c r="CN117" s="521"/>
      <c r="CO117" s="521"/>
      <c r="CP117" s="521"/>
      <c r="CQ117" s="521"/>
      <c r="CR117" s="521"/>
      <c r="CS117" s="521"/>
      <c r="CT117" s="521"/>
      <c r="CU117" s="521"/>
      <c r="CV117" s="521"/>
      <c r="CW117" s="521"/>
      <c r="CX117" s="521"/>
      <c r="CY117" s="521"/>
      <c r="CZ117" s="521"/>
      <c r="DA117" s="521"/>
      <c r="DB117" s="521"/>
      <c r="DC117" s="521"/>
      <c r="DD117" s="521"/>
      <c r="DE117" s="521"/>
      <c r="DF117" s="521"/>
      <c r="DG117" s="521"/>
      <c r="DH117" s="521"/>
      <c r="DI117" s="522"/>
    </row>
    <row r="118" spans="1:113" ht="12.75">
      <c r="A118" s="513" t="str">
        <f>'план УП'!A122</f>
        <v>3В</v>
      </c>
      <c r="B118" s="100">
        <f>'план УП'!B122</f>
        <v>16</v>
      </c>
      <c r="C118" s="514">
        <f>'план УП'!C122</f>
        <v>0</v>
      </c>
      <c r="D118" s="515">
        <f>'план УП'!D122</f>
        <v>0</v>
      </c>
      <c r="E118" s="516">
        <f>'план УП'!E122</f>
        <v>0</v>
      </c>
      <c r="F118" s="517">
        <f>'план УП'!F122</f>
        <v>0</v>
      </c>
      <c r="G118" s="536">
        <f>'план УП'!G122</f>
        <v>0</v>
      </c>
      <c r="H118" s="535">
        <f>'план УП'!H122</f>
        <v>0</v>
      </c>
      <c r="I118" s="535">
        <f>'план УП'!I122</f>
        <v>0</v>
      </c>
      <c r="J118" s="535">
        <f>'план УП'!J122</f>
        <v>0</v>
      </c>
      <c r="K118" s="535">
        <f>'план УП'!K122</f>
        <v>0</v>
      </c>
      <c r="L118" s="535">
        <f>'план УП'!L122</f>
        <v>0</v>
      </c>
      <c r="M118" s="535">
        <f>'план УП'!M122</f>
        <v>0</v>
      </c>
      <c r="N118" s="520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521"/>
      <c r="AD118" s="521"/>
      <c r="AE118" s="521"/>
      <c r="AF118" s="521"/>
      <c r="AG118" s="521"/>
      <c r="AH118" s="521"/>
      <c r="AI118" s="521"/>
      <c r="AJ118" s="521"/>
      <c r="AK118" s="521"/>
      <c r="AL118" s="521"/>
      <c r="AM118" s="521"/>
      <c r="AN118" s="521"/>
      <c r="AO118" s="521"/>
      <c r="AP118" s="521"/>
      <c r="AQ118" s="522"/>
      <c r="AR118" s="520"/>
      <c r="AS118" s="521"/>
      <c r="AT118" s="521"/>
      <c r="AU118" s="521"/>
      <c r="AV118" s="521"/>
      <c r="AW118" s="521"/>
      <c r="AX118" s="521"/>
      <c r="AY118" s="521"/>
      <c r="AZ118" s="521"/>
      <c r="BA118" s="521"/>
      <c r="BB118" s="521"/>
      <c r="BC118" s="521"/>
      <c r="BD118" s="521"/>
      <c r="BE118" s="521"/>
      <c r="BF118" s="521"/>
      <c r="BG118" s="521"/>
      <c r="BH118" s="521"/>
      <c r="BI118" s="521"/>
      <c r="BJ118" s="521"/>
      <c r="BK118" s="521"/>
      <c r="BL118" s="521"/>
      <c r="BM118" s="521"/>
      <c r="BN118" s="521"/>
      <c r="BO118" s="521"/>
      <c r="BP118" s="521"/>
      <c r="BQ118" s="521"/>
      <c r="BR118" s="521"/>
      <c r="BS118" s="521"/>
      <c r="BT118" s="521"/>
      <c r="BU118" s="521"/>
      <c r="BV118" s="521"/>
      <c r="BW118" s="521"/>
      <c r="BX118" s="521"/>
      <c r="BY118" s="521"/>
      <c r="BZ118" s="521"/>
      <c r="CA118" s="521"/>
      <c r="CB118" s="521"/>
      <c r="CC118" s="521"/>
      <c r="CD118" s="521"/>
      <c r="CE118" s="521"/>
      <c r="CF118" s="521"/>
      <c r="CG118" s="521"/>
      <c r="CH118" s="521"/>
      <c r="CI118" s="521"/>
      <c r="CJ118" s="521"/>
      <c r="CK118" s="521"/>
      <c r="CL118" s="521"/>
      <c r="CM118" s="521"/>
      <c r="CN118" s="521"/>
      <c r="CO118" s="521"/>
      <c r="CP118" s="521"/>
      <c r="CQ118" s="521"/>
      <c r="CR118" s="521"/>
      <c r="CS118" s="521"/>
      <c r="CT118" s="521"/>
      <c r="CU118" s="521"/>
      <c r="CV118" s="521"/>
      <c r="CW118" s="521"/>
      <c r="CX118" s="521"/>
      <c r="CY118" s="521"/>
      <c r="CZ118" s="521"/>
      <c r="DA118" s="521"/>
      <c r="DB118" s="521"/>
      <c r="DC118" s="521"/>
      <c r="DD118" s="521"/>
      <c r="DE118" s="521"/>
      <c r="DF118" s="521"/>
      <c r="DG118" s="521"/>
      <c r="DH118" s="521"/>
      <c r="DI118" s="522"/>
    </row>
    <row r="119" spans="1:113" ht="12.75">
      <c r="A119" s="513" t="str">
        <f>'план УП'!A123</f>
        <v>3В</v>
      </c>
      <c r="B119" s="100">
        <f>'план УП'!B123</f>
        <v>17</v>
      </c>
      <c r="C119" s="514">
        <f>'план УП'!C123</f>
        <v>0</v>
      </c>
      <c r="D119" s="515">
        <f>'план УП'!D123</f>
        <v>0</v>
      </c>
      <c r="E119" s="516">
        <f>'план УП'!E123</f>
        <v>0</v>
      </c>
      <c r="F119" s="517">
        <f>'план УП'!F123</f>
        <v>0</v>
      </c>
      <c r="G119" s="536">
        <f>'план УП'!G123</f>
        <v>0</v>
      </c>
      <c r="H119" s="535">
        <f>'план УП'!H123</f>
        <v>0</v>
      </c>
      <c r="I119" s="535">
        <f>'план УП'!I123</f>
        <v>0</v>
      </c>
      <c r="J119" s="535">
        <f>'план УП'!J123</f>
        <v>0</v>
      </c>
      <c r="K119" s="535">
        <f>'план УП'!K123</f>
        <v>0</v>
      </c>
      <c r="L119" s="519">
        <f>'план УП'!L123</f>
        <v>0</v>
      </c>
      <c r="M119" s="535">
        <f>'план УП'!M123</f>
        <v>0</v>
      </c>
      <c r="N119" s="520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1"/>
      <c r="AE119" s="521"/>
      <c r="AF119" s="521"/>
      <c r="AG119" s="521"/>
      <c r="AH119" s="521"/>
      <c r="AI119" s="521"/>
      <c r="AJ119" s="521"/>
      <c r="AK119" s="521"/>
      <c r="AL119" s="521"/>
      <c r="AM119" s="521"/>
      <c r="AN119" s="521"/>
      <c r="AO119" s="521"/>
      <c r="AP119" s="521"/>
      <c r="AQ119" s="522"/>
      <c r="AR119" s="520"/>
      <c r="AS119" s="521"/>
      <c r="AT119" s="521"/>
      <c r="AU119" s="521"/>
      <c r="AV119" s="521"/>
      <c r="AW119" s="521"/>
      <c r="AX119" s="521"/>
      <c r="AY119" s="521"/>
      <c r="AZ119" s="521"/>
      <c r="BA119" s="521"/>
      <c r="BB119" s="521"/>
      <c r="BC119" s="521"/>
      <c r="BD119" s="521"/>
      <c r="BE119" s="521"/>
      <c r="BF119" s="521"/>
      <c r="BG119" s="521"/>
      <c r="BH119" s="521"/>
      <c r="BI119" s="521"/>
      <c r="BJ119" s="521"/>
      <c r="BK119" s="521"/>
      <c r="BL119" s="521"/>
      <c r="BM119" s="521"/>
      <c r="BN119" s="521"/>
      <c r="BO119" s="521"/>
      <c r="BP119" s="521"/>
      <c r="BQ119" s="521"/>
      <c r="BR119" s="521"/>
      <c r="BS119" s="521"/>
      <c r="BT119" s="521"/>
      <c r="BU119" s="521"/>
      <c r="BV119" s="521"/>
      <c r="BW119" s="521"/>
      <c r="BX119" s="521"/>
      <c r="BY119" s="521"/>
      <c r="BZ119" s="521"/>
      <c r="CA119" s="521"/>
      <c r="CB119" s="521"/>
      <c r="CC119" s="521"/>
      <c r="CD119" s="521"/>
      <c r="CE119" s="521"/>
      <c r="CF119" s="521"/>
      <c r="CG119" s="521"/>
      <c r="CH119" s="521"/>
      <c r="CI119" s="521"/>
      <c r="CJ119" s="521"/>
      <c r="CK119" s="521"/>
      <c r="CL119" s="521"/>
      <c r="CM119" s="521"/>
      <c r="CN119" s="521"/>
      <c r="CO119" s="521"/>
      <c r="CP119" s="521"/>
      <c r="CQ119" s="521"/>
      <c r="CR119" s="521"/>
      <c r="CS119" s="521"/>
      <c r="CT119" s="521"/>
      <c r="CU119" s="521"/>
      <c r="CV119" s="521"/>
      <c r="CW119" s="521"/>
      <c r="CX119" s="521"/>
      <c r="CY119" s="521"/>
      <c r="CZ119" s="521"/>
      <c r="DA119" s="521"/>
      <c r="DB119" s="521"/>
      <c r="DC119" s="521"/>
      <c r="DD119" s="521"/>
      <c r="DE119" s="521"/>
      <c r="DF119" s="521"/>
      <c r="DG119" s="521"/>
      <c r="DH119" s="521"/>
      <c r="DI119" s="522"/>
    </row>
    <row r="120" spans="1:113" ht="12.75">
      <c r="A120" s="513" t="str">
        <f>'план УП'!A124</f>
        <v>3В</v>
      </c>
      <c r="B120" s="100">
        <f>'план УП'!B124</f>
        <v>18</v>
      </c>
      <c r="C120" s="514">
        <f>'план УП'!C124</f>
        <v>0</v>
      </c>
      <c r="D120" s="515">
        <f>'план УП'!D124</f>
        <v>0</v>
      </c>
      <c r="E120" s="516">
        <f>'план УП'!E124</f>
        <v>0</v>
      </c>
      <c r="F120" s="517">
        <f>'план УП'!F124</f>
        <v>0</v>
      </c>
      <c r="G120" s="518">
        <f>'план УП'!G124</f>
        <v>0</v>
      </c>
      <c r="H120" s="519">
        <f>'план УП'!H124</f>
        <v>0</v>
      </c>
      <c r="I120" s="519">
        <f>'план УП'!I124</f>
        <v>0</v>
      </c>
      <c r="J120" s="519">
        <f>'план УП'!J124</f>
        <v>0</v>
      </c>
      <c r="K120" s="519">
        <f>'план УП'!K124</f>
        <v>0</v>
      </c>
      <c r="L120" s="519">
        <f>'план УП'!L124</f>
        <v>0</v>
      </c>
      <c r="M120" s="519">
        <f>'план УП'!M124</f>
        <v>0</v>
      </c>
      <c r="N120" s="520"/>
      <c r="O120" s="521"/>
      <c r="P120" s="521"/>
      <c r="Q120" s="521"/>
      <c r="R120" s="521"/>
      <c r="S120" s="521"/>
      <c r="T120" s="521"/>
      <c r="U120" s="521"/>
      <c r="V120" s="521"/>
      <c r="W120" s="521"/>
      <c r="X120" s="521"/>
      <c r="Y120" s="521"/>
      <c r="Z120" s="521"/>
      <c r="AA120" s="521"/>
      <c r="AB120" s="521"/>
      <c r="AC120" s="521"/>
      <c r="AD120" s="521"/>
      <c r="AE120" s="521"/>
      <c r="AF120" s="521"/>
      <c r="AG120" s="521"/>
      <c r="AH120" s="521"/>
      <c r="AI120" s="521"/>
      <c r="AJ120" s="521"/>
      <c r="AK120" s="521"/>
      <c r="AL120" s="521"/>
      <c r="AM120" s="521"/>
      <c r="AN120" s="521"/>
      <c r="AO120" s="521"/>
      <c r="AP120" s="521"/>
      <c r="AQ120" s="522"/>
      <c r="AR120" s="520"/>
      <c r="AS120" s="521"/>
      <c r="AT120" s="521"/>
      <c r="AU120" s="521"/>
      <c r="AV120" s="521"/>
      <c r="AW120" s="521"/>
      <c r="AX120" s="521"/>
      <c r="AY120" s="521"/>
      <c r="AZ120" s="521"/>
      <c r="BA120" s="521"/>
      <c r="BB120" s="521"/>
      <c r="BC120" s="521"/>
      <c r="BD120" s="521"/>
      <c r="BE120" s="521"/>
      <c r="BF120" s="521"/>
      <c r="BG120" s="521"/>
      <c r="BH120" s="521"/>
      <c r="BI120" s="521"/>
      <c r="BJ120" s="521"/>
      <c r="BK120" s="521"/>
      <c r="BL120" s="521"/>
      <c r="BM120" s="521"/>
      <c r="BN120" s="521"/>
      <c r="BO120" s="521"/>
      <c r="BP120" s="521"/>
      <c r="BQ120" s="521"/>
      <c r="BR120" s="521"/>
      <c r="BS120" s="521"/>
      <c r="BT120" s="521"/>
      <c r="BU120" s="521"/>
      <c r="BV120" s="521"/>
      <c r="BW120" s="521"/>
      <c r="BX120" s="521"/>
      <c r="BY120" s="521"/>
      <c r="BZ120" s="521"/>
      <c r="CA120" s="521"/>
      <c r="CB120" s="521"/>
      <c r="CC120" s="521"/>
      <c r="CD120" s="521"/>
      <c r="CE120" s="521"/>
      <c r="CF120" s="521"/>
      <c r="CG120" s="521"/>
      <c r="CH120" s="521"/>
      <c r="CI120" s="521"/>
      <c r="CJ120" s="521"/>
      <c r="CK120" s="521"/>
      <c r="CL120" s="521"/>
      <c r="CM120" s="521"/>
      <c r="CN120" s="521"/>
      <c r="CO120" s="521"/>
      <c r="CP120" s="521"/>
      <c r="CQ120" s="521"/>
      <c r="CR120" s="521"/>
      <c r="CS120" s="521"/>
      <c r="CT120" s="521"/>
      <c r="CU120" s="521"/>
      <c r="CV120" s="521"/>
      <c r="CW120" s="521"/>
      <c r="CX120" s="521"/>
      <c r="CY120" s="521"/>
      <c r="CZ120" s="521"/>
      <c r="DA120" s="521"/>
      <c r="DB120" s="521"/>
      <c r="DC120" s="521"/>
      <c r="DD120" s="521"/>
      <c r="DE120" s="521"/>
      <c r="DF120" s="521"/>
      <c r="DG120" s="521"/>
      <c r="DH120" s="521"/>
      <c r="DI120" s="522"/>
    </row>
    <row r="121" spans="1:113" ht="12.75">
      <c r="A121" s="513" t="str">
        <f>'план УП'!A125</f>
        <v>3В</v>
      </c>
      <c r="B121" s="100">
        <f>'план УП'!B125</f>
        <v>19</v>
      </c>
      <c r="C121" s="514">
        <f>'план УП'!C125</f>
        <v>0</v>
      </c>
      <c r="D121" s="515">
        <f>'план УП'!D125</f>
        <v>0</v>
      </c>
      <c r="E121" s="516">
        <f>'план УП'!E125</f>
        <v>0</v>
      </c>
      <c r="F121" s="517">
        <f>'план УП'!F125</f>
        <v>0</v>
      </c>
      <c r="G121" s="518">
        <f>'план УП'!G125</f>
        <v>0</v>
      </c>
      <c r="H121" s="519">
        <f>'план УП'!H125</f>
        <v>0</v>
      </c>
      <c r="I121" s="519">
        <f>'план УП'!I125</f>
        <v>0</v>
      </c>
      <c r="J121" s="519">
        <f>'план УП'!J125</f>
        <v>0</v>
      </c>
      <c r="K121" s="519">
        <f>'план УП'!K125</f>
        <v>0</v>
      </c>
      <c r="L121" s="519">
        <f>'план УП'!L125</f>
        <v>0</v>
      </c>
      <c r="M121" s="519">
        <f>'план УП'!M125</f>
        <v>0</v>
      </c>
      <c r="N121" s="520"/>
      <c r="O121" s="521"/>
      <c r="P121" s="521"/>
      <c r="Q121" s="521"/>
      <c r="R121" s="521"/>
      <c r="S121" s="521"/>
      <c r="T121" s="521"/>
      <c r="U121" s="521"/>
      <c r="V121" s="521"/>
      <c r="W121" s="521"/>
      <c r="X121" s="521"/>
      <c r="Y121" s="521"/>
      <c r="Z121" s="521"/>
      <c r="AA121" s="521"/>
      <c r="AB121" s="521"/>
      <c r="AC121" s="521"/>
      <c r="AD121" s="521"/>
      <c r="AE121" s="521"/>
      <c r="AF121" s="521"/>
      <c r="AG121" s="521"/>
      <c r="AH121" s="521"/>
      <c r="AI121" s="521"/>
      <c r="AJ121" s="521"/>
      <c r="AK121" s="521"/>
      <c r="AL121" s="521"/>
      <c r="AM121" s="521"/>
      <c r="AN121" s="521"/>
      <c r="AO121" s="521"/>
      <c r="AP121" s="521"/>
      <c r="AQ121" s="522"/>
      <c r="AR121" s="520"/>
      <c r="AS121" s="521"/>
      <c r="AT121" s="521"/>
      <c r="AU121" s="521"/>
      <c r="AV121" s="521"/>
      <c r="AW121" s="521"/>
      <c r="AX121" s="521"/>
      <c r="AY121" s="521"/>
      <c r="AZ121" s="521"/>
      <c r="BA121" s="521"/>
      <c r="BB121" s="521"/>
      <c r="BC121" s="521"/>
      <c r="BD121" s="521"/>
      <c r="BE121" s="521"/>
      <c r="BF121" s="521"/>
      <c r="BG121" s="521"/>
      <c r="BH121" s="521"/>
      <c r="BI121" s="521"/>
      <c r="BJ121" s="521"/>
      <c r="BK121" s="521"/>
      <c r="BL121" s="521"/>
      <c r="BM121" s="521"/>
      <c r="BN121" s="521"/>
      <c r="BO121" s="521"/>
      <c r="BP121" s="521"/>
      <c r="BQ121" s="521"/>
      <c r="BR121" s="521"/>
      <c r="BS121" s="521"/>
      <c r="BT121" s="521"/>
      <c r="BU121" s="521"/>
      <c r="BV121" s="521"/>
      <c r="BW121" s="521"/>
      <c r="BX121" s="521"/>
      <c r="BY121" s="521"/>
      <c r="BZ121" s="521"/>
      <c r="CA121" s="521"/>
      <c r="CB121" s="521"/>
      <c r="CC121" s="521"/>
      <c r="CD121" s="521"/>
      <c r="CE121" s="521"/>
      <c r="CF121" s="521"/>
      <c r="CG121" s="521"/>
      <c r="CH121" s="521"/>
      <c r="CI121" s="521"/>
      <c r="CJ121" s="521"/>
      <c r="CK121" s="521"/>
      <c r="CL121" s="521"/>
      <c r="CM121" s="521"/>
      <c r="CN121" s="521"/>
      <c r="CO121" s="521"/>
      <c r="CP121" s="521"/>
      <c r="CQ121" s="521"/>
      <c r="CR121" s="521"/>
      <c r="CS121" s="521"/>
      <c r="CT121" s="521"/>
      <c r="CU121" s="521"/>
      <c r="CV121" s="521"/>
      <c r="CW121" s="521"/>
      <c r="CX121" s="521"/>
      <c r="CY121" s="521"/>
      <c r="CZ121" s="521"/>
      <c r="DA121" s="521"/>
      <c r="DB121" s="521"/>
      <c r="DC121" s="521"/>
      <c r="DD121" s="521"/>
      <c r="DE121" s="521"/>
      <c r="DF121" s="521"/>
      <c r="DG121" s="521"/>
      <c r="DH121" s="521"/>
      <c r="DI121" s="522"/>
    </row>
    <row r="122" spans="1:113" ht="12.75">
      <c r="A122" s="513" t="str">
        <f>'план УП'!A126</f>
        <v>3В</v>
      </c>
      <c r="B122" s="100">
        <f>'план УП'!B126</f>
        <v>20</v>
      </c>
      <c r="C122" s="514">
        <f>'план УП'!C126</f>
        <v>0</v>
      </c>
      <c r="D122" s="515">
        <f>'план УП'!D126</f>
        <v>0</v>
      </c>
      <c r="E122" s="516">
        <f>'план УП'!E126</f>
        <v>0</v>
      </c>
      <c r="F122" s="517">
        <f>'план УП'!F126</f>
        <v>0</v>
      </c>
      <c r="G122" s="518">
        <f>'план УП'!G126</f>
        <v>0</v>
      </c>
      <c r="H122" s="519">
        <f>'план УП'!H126</f>
        <v>0</v>
      </c>
      <c r="I122" s="519">
        <f>'план УП'!I126</f>
        <v>0</v>
      </c>
      <c r="J122" s="519">
        <f>'план УП'!J126</f>
        <v>0</v>
      </c>
      <c r="K122" s="519">
        <f>'план УП'!K126</f>
        <v>0</v>
      </c>
      <c r="L122" s="519">
        <f>'план УП'!L126</f>
        <v>0</v>
      </c>
      <c r="M122" s="519">
        <f>'план УП'!M126</f>
        <v>0</v>
      </c>
      <c r="N122" s="520"/>
      <c r="O122" s="521"/>
      <c r="P122" s="521"/>
      <c r="Q122" s="521"/>
      <c r="R122" s="521"/>
      <c r="S122" s="521"/>
      <c r="T122" s="521"/>
      <c r="U122" s="521"/>
      <c r="V122" s="521"/>
      <c r="W122" s="521"/>
      <c r="X122" s="521"/>
      <c r="Y122" s="521"/>
      <c r="Z122" s="521"/>
      <c r="AA122" s="521"/>
      <c r="AB122" s="521"/>
      <c r="AC122" s="521"/>
      <c r="AD122" s="521"/>
      <c r="AE122" s="521"/>
      <c r="AF122" s="521"/>
      <c r="AG122" s="521"/>
      <c r="AH122" s="521"/>
      <c r="AI122" s="521"/>
      <c r="AJ122" s="521"/>
      <c r="AK122" s="521"/>
      <c r="AL122" s="521"/>
      <c r="AM122" s="521"/>
      <c r="AN122" s="521"/>
      <c r="AO122" s="521"/>
      <c r="AP122" s="521"/>
      <c r="AQ122" s="522"/>
      <c r="AR122" s="520"/>
      <c r="AS122" s="521"/>
      <c r="AT122" s="521"/>
      <c r="AU122" s="521"/>
      <c r="AV122" s="521"/>
      <c r="AW122" s="521"/>
      <c r="AX122" s="521"/>
      <c r="AY122" s="521"/>
      <c r="AZ122" s="521"/>
      <c r="BA122" s="521"/>
      <c r="BB122" s="521"/>
      <c r="BC122" s="521"/>
      <c r="BD122" s="521"/>
      <c r="BE122" s="521"/>
      <c r="BF122" s="521"/>
      <c r="BG122" s="521"/>
      <c r="BH122" s="521"/>
      <c r="BI122" s="521"/>
      <c r="BJ122" s="521"/>
      <c r="BK122" s="521"/>
      <c r="BL122" s="521"/>
      <c r="BM122" s="521"/>
      <c r="BN122" s="521"/>
      <c r="BO122" s="521"/>
      <c r="BP122" s="521"/>
      <c r="BQ122" s="521"/>
      <c r="BR122" s="521"/>
      <c r="BS122" s="521"/>
      <c r="BT122" s="521"/>
      <c r="BU122" s="521"/>
      <c r="BV122" s="521"/>
      <c r="BW122" s="521"/>
      <c r="BX122" s="521"/>
      <c r="BY122" s="521"/>
      <c r="BZ122" s="521"/>
      <c r="CA122" s="521"/>
      <c r="CB122" s="521"/>
      <c r="CC122" s="521"/>
      <c r="CD122" s="521"/>
      <c r="CE122" s="521"/>
      <c r="CF122" s="521"/>
      <c r="CG122" s="521"/>
      <c r="CH122" s="521"/>
      <c r="CI122" s="521"/>
      <c r="CJ122" s="521"/>
      <c r="CK122" s="521"/>
      <c r="CL122" s="521"/>
      <c r="CM122" s="521"/>
      <c r="CN122" s="521"/>
      <c r="CO122" s="521"/>
      <c r="CP122" s="521"/>
      <c r="CQ122" s="521"/>
      <c r="CR122" s="521"/>
      <c r="CS122" s="521"/>
      <c r="CT122" s="521"/>
      <c r="CU122" s="521"/>
      <c r="CV122" s="521"/>
      <c r="CW122" s="521"/>
      <c r="CX122" s="521"/>
      <c r="CY122" s="521"/>
      <c r="CZ122" s="521"/>
      <c r="DA122" s="521"/>
      <c r="DB122" s="521"/>
      <c r="DC122" s="521"/>
      <c r="DD122" s="521"/>
      <c r="DE122" s="521"/>
      <c r="DF122" s="521"/>
      <c r="DG122" s="521"/>
      <c r="DH122" s="521"/>
      <c r="DI122" s="522"/>
    </row>
    <row r="123" spans="1:113" ht="12.75">
      <c r="A123" s="513" t="str">
        <f>'план УП'!A127</f>
        <v>3В</v>
      </c>
      <c r="B123" s="100">
        <f>'план УП'!B127</f>
        <v>21</v>
      </c>
      <c r="C123" s="514">
        <f>'план УП'!C127</f>
        <v>0</v>
      </c>
      <c r="D123" s="515">
        <f>'план УП'!D127</f>
        <v>0</v>
      </c>
      <c r="E123" s="516">
        <f>'план УП'!E127</f>
        <v>0</v>
      </c>
      <c r="F123" s="517">
        <f>'план УП'!F127</f>
        <v>0</v>
      </c>
      <c r="G123" s="518">
        <f>'план УП'!G127</f>
        <v>0</v>
      </c>
      <c r="H123" s="519">
        <f>'план УП'!H127</f>
        <v>0</v>
      </c>
      <c r="I123" s="519">
        <f>'план УП'!I127</f>
        <v>0</v>
      </c>
      <c r="J123" s="519">
        <f>'план УП'!J127</f>
        <v>0</v>
      </c>
      <c r="K123" s="519">
        <f>'план УП'!K127</f>
        <v>0</v>
      </c>
      <c r="L123" s="519">
        <f>'план УП'!L127</f>
        <v>0</v>
      </c>
      <c r="M123" s="519">
        <f>'план УП'!M127</f>
        <v>0</v>
      </c>
      <c r="N123" s="520"/>
      <c r="O123" s="521"/>
      <c r="P123" s="521"/>
      <c r="Q123" s="521"/>
      <c r="R123" s="521"/>
      <c r="S123" s="521"/>
      <c r="T123" s="521"/>
      <c r="U123" s="521"/>
      <c r="V123" s="521"/>
      <c r="W123" s="521"/>
      <c r="X123" s="521"/>
      <c r="Y123" s="521"/>
      <c r="Z123" s="521"/>
      <c r="AA123" s="521"/>
      <c r="AB123" s="521"/>
      <c r="AC123" s="521"/>
      <c r="AD123" s="521"/>
      <c r="AE123" s="521"/>
      <c r="AF123" s="521"/>
      <c r="AG123" s="521"/>
      <c r="AH123" s="521"/>
      <c r="AI123" s="521"/>
      <c r="AJ123" s="521"/>
      <c r="AK123" s="521"/>
      <c r="AL123" s="521"/>
      <c r="AM123" s="521"/>
      <c r="AN123" s="521"/>
      <c r="AO123" s="521"/>
      <c r="AP123" s="521"/>
      <c r="AQ123" s="522"/>
      <c r="AR123" s="520"/>
      <c r="AS123" s="521"/>
      <c r="AT123" s="521"/>
      <c r="AU123" s="521"/>
      <c r="AV123" s="521"/>
      <c r="AW123" s="521"/>
      <c r="AX123" s="521"/>
      <c r="AY123" s="521"/>
      <c r="AZ123" s="521"/>
      <c r="BA123" s="521"/>
      <c r="BB123" s="521"/>
      <c r="BC123" s="521"/>
      <c r="BD123" s="521"/>
      <c r="BE123" s="521"/>
      <c r="BF123" s="521"/>
      <c r="BG123" s="521"/>
      <c r="BH123" s="521"/>
      <c r="BI123" s="521"/>
      <c r="BJ123" s="521"/>
      <c r="BK123" s="521"/>
      <c r="BL123" s="521"/>
      <c r="BM123" s="521"/>
      <c r="BN123" s="521"/>
      <c r="BO123" s="521"/>
      <c r="BP123" s="521"/>
      <c r="BQ123" s="521"/>
      <c r="BR123" s="521"/>
      <c r="BS123" s="521"/>
      <c r="BT123" s="521"/>
      <c r="BU123" s="521"/>
      <c r="BV123" s="521"/>
      <c r="BW123" s="521"/>
      <c r="BX123" s="521"/>
      <c r="BY123" s="521"/>
      <c r="BZ123" s="521"/>
      <c r="CA123" s="521"/>
      <c r="CB123" s="521"/>
      <c r="CC123" s="521"/>
      <c r="CD123" s="521"/>
      <c r="CE123" s="521"/>
      <c r="CF123" s="521"/>
      <c r="CG123" s="521"/>
      <c r="CH123" s="521"/>
      <c r="CI123" s="521"/>
      <c r="CJ123" s="521"/>
      <c r="CK123" s="521"/>
      <c r="CL123" s="521"/>
      <c r="CM123" s="521"/>
      <c r="CN123" s="521"/>
      <c r="CO123" s="521"/>
      <c r="CP123" s="521"/>
      <c r="CQ123" s="521"/>
      <c r="CR123" s="521"/>
      <c r="CS123" s="521"/>
      <c r="CT123" s="521"/>
      <c r="CU123" s="521"/>
      <c r="CV123" s="521"/>
      <c r="CW123" s="521"/>
      <c r="CX123" s="521"/>
      <c r="CY123" s="521"/>
      <c r="CZ123" s="521"/>
      <c r="DA123" s="521"/>
      <c r="DB123" s="521"/>
      <c r="DC123" s="521"/>
      <c r="DD123" s="521"/>
      <c r="DE123" s="521"/>
      <c r="DF123" s="521"/>
      <c r="DG123" s="521"/>
      <c r="DH123" s="521"/>
      <c r="DI123" s="522"/>
    </row>
    <row r="124" spans="1:113" ht="12.75">
      <c r="A124" s="513" t="str">
        <f>'план УП'!A128</f>
        <v>3В</v>
      </c>
      <c r="B124" s="100">
        <f>'план УП'!B128</f>
        <v>22</v>
      </c>
      <c r="C124" s="514">
        <f>'план УП'!C128</f>
        <v>0</v>
      </c>
      <c r="D124" s="515">
        <f>'план УП'!D128</f>
        <v>0</v>
      </c>
      <c r="E124" s="516">
        <f>'план УП'!E128</f>
        <v>0</v>
      </c>
      <c r="F124" s="517">
        <f>'план УП'!F128</f>
        <v>0</v>
      </c>
      <c r="G124" s="518">
        <f>'план УП'!G128</f>
        <v>0</v>
      </c>
      <c r="H124" s="519">
        <f>'план УП'!H128</f>
        <v>0</v>
      </c>
      <c r="I124" s="519">
        <f>'план УП'!I128</f>
        <v>0</v>
      </c>
      <c r="J124" s="519">
        <f>'план УП'!J128</f>
        <v>0</v>
      </c>
      <c r="K124" s="519">
        <f>'план УП'!K128</f>
        <v>0</v>
      </c>
      <c r="L124" s="519">
        <f>'план УП'!L128</f>
        <v>0</v>
      </c>
      <c r="M124" s="519">
        <f>'план УП'!M128</f>
        <v>0</v>
      </c>
      <c r="N124" s="520"/>
      <c r="O124" s="521"/>
      <c r="P124" s="521"/>
      <c r="Q124" s="521"/>
      <c r="R124" s="521"/>
      <c r="S124" s="521"/>
      <c r="T124" s="521"/>
      <c r="U124" s="521"/>
      <c r="V124" s="521"/>
      <c r="W124" s="521"/>
      <c r="X124" s="521"/>
      <c r="Y124" s="521"/>
      <c r="Z124" s="521"/>
      <c r="AA124" s="521"/>
      <c r="AB124" s="521"/>
      <c r="AC124" s="521"/>
      <c r="AD124" s="521"/>
      <c r="AE124" s="521"/>
      <c r="AF124" s="521"/>
      <c r="AG124" s="521"/>
      <c r="AH124" s="521"/>
      <c r="AI124" s="521"/>
      <c r="AJ124" s="521"/>
      <c r="AK124" s="521"/>
      <c r="AL124" s="521"/>
      <c r="AM124" s="521"/>
      <c r="AN124" s="521"/>
      <c r="AO124" s="521"/>
      <c r="AP124" s="521"/>
      <c r="AQ124" s="522"/>
      <c r="AR124" s="520"/>
      <c r="AS124" s="521"/>
      <c r="AT124" s="521"/>
      <c r="AU124" s="521"/>
      <c r="AV124" s="521"/>
      <c r="AW124" s="521"/>
      <c r="AX124" s="521"/>
      <c r="AY124" s="521"/>
      <c r="AZ124" s="521"/>
      <c r="BA124" s="521"/>
      <c r="BB124" s="521"/>
      <c r="BC124" s="521"/>
      <c r="BD124" s="521"/>
      <c r="BE124" s="521"/>
      <c r="BF124" s="521"/>
      <c r="BG124" s="521"/>
      <c r="BH124" s="521"/>
      <c r="BI124" s="521"/>
      <c r="BJ124" s="521"/>
      <c r="BK124" s="521"/>
      <c r="BL124" s="521"/>
      <c r="BM124" s="521"/>
      <c r="BN124" s="521"/>
      <c r="BO124" s="521"/>
      <c r="BP124" s="521"/>
      <c r="BQ124" s="521"/>
      <c r="BR124" s="521"/>
      <c r="BS124" s="521"/>
      <c r="BT124" s="521"/>
      <c r="BU124" s="521"/>
      <c r="BV124" s="521"/>
      <c r="BW124" s="521"/>
      <c r="BX124" s="521"/>
      <c r="BY124" s="521"/>
      <c r="BZ124" s="521"/>
      <c r="CA124" s="521"/>
      <c r="CB124" s="521"/>
      <c r="CC124" s="521"/>
      <c r="CD124" s="521"/>
      <c r="CE124" s="521"/>
      <c r="CF124" s="521"/>
      <c r="CG124" s="521"/>
      <c r="CH124" s="521"/>
      <c r="CI124" s="521"/>
      <c r="CJ124" s="521"/>
      <c r="CK124" s="521"/>
      <c r="CL124" s="521"/>
      <c r="CM124" s="521"/>
      <c r="CN124" s="521"/>
      <c r="CO124" s="521"/>
      <c r="CP124" s="521"/>
      <c r="CQ124" s="521"/>
      <c r="CR124" s="521"/>
      <c r="CS124" s="521"/>
      <c r="CT124" s="521"/>
      <c r="CU124" s="521"/>
      <c r="CV124" s="521"/>
      <c r="CW124" s="521"/>
      <c r="CX124" s="521"/>
      <c r="CY124" s="521"/>
      <c r="CZ124" s="521"/>
      <c r="DA124" s="521"/>
      <c r="DB124" s="521"/>
      <c r="DC124" s="521"/>
      <c r="DD124" s="521"/>
      <c r="DE124" s="521"/>
      <c r="DF124" s="521"/>
      <c r="DG124" s="521"/>
      <c r="DH124" s="521"/>
      <c r="DI124" s="522"/>
    </row>
    <row r="125" spans="1:113" ht="12.75">
      <c r="A125" s="513" t="str">
        <f>'план УП'!A129</f>
        <v>3В</v>
      </c>
      <c r="B125" s="100">
        <f>'план УП'!B129</f>
        <v>23</v>
      </c>
      <c r="C125" s="514">
        <f>'план УП'!C129</f>
        <v>0</v>
      </c>
      <c r="D125" s="515">
        <f>'план УП'!D129</f>
        <v>0</v>
      </c>
      <c r="E125" s="516">
        <f>'план УП'!E129</f>
        <v>0</v>
      </c>
      <c r="F125" s="517">
        <f>'план УП'!F129</f>
        <v>0</v>
      </c>
      <c r="G125" s="518">
        <f>'план УП'!G129</f>
        <v>0</v>
      </c>
      <c r="H125" s="519">
        <f>'план УП'!H129</f>
        <v>0</v>
      </c>
      <c r="I125" s="519">
        <f>'план УП'!I129</f>
        <v>0</v>
      </c>
      <c r="J125" s="519">
        <f>'план УП'!J129</f>
        <v>0</v>
      </c>
      <c r="K125" s="519">
        <f>'план УП'!K129</f>
        <v>0</v>
      </c>
      <c r="L125" s="519">
        <f>'план УП'!L129</f>
        <v>0</v>
      </c>
      <c r="M125" s="519">
        <f>'план УП'!M129</f>
        <v>0</v>
      </c>
      <c r="N125" s="520"/>
      <c r="O125" s="521"/>
      <c r="P125" s="521"/>
      <c r="Q125" s="521"/>
      <c r="R125" s="521"/>
      <c r="S125" s="521"/>
      <c r="T125" s="521"/>
      <c r="U125" s="521"/>
      <c r="V125" s="521"/>
      <c r="W125" s="521"/>
      <c r="X125" s="521"/>
      <c r="Y125" s="521"/>
      <c r="Z125" s="521"/>
      <c r="AA125" s="521"/>
      <c r="AB125" s="521"/>
      <c r="AC125" s="521"/>
      <c r="AD125" s="521"/>
      <c r="AE125" s="521"/>
      <c r="AF125" s="521"/>
      <c r="AG125" s="521"/>
      <c r="AH125" s="521"/>
      <c r="AI125" s="521"/>
      <c r="AJ125" s="521"/>
      <c r="AK125" s="521"/>
      <c r="AL125" s="521"/>
      <c r="AM125" s="521"/>
      <c r="AN125" s="521"/>
      <c r="AO125" s="521"/>
      <c r="AP125" s="521"/>
      <c r="AQ125" s="522"/>
      <c r="AR125" s="520"/>
      <c r="AS125" s="521"/>
      <c r="AT125" s="521"/>
      <c r="AU125" s="521"/>
      <c r="AV125" s="521"/>
      <c r="AW125" s="521"/>
      <c r="AX125" s="521"/>
      <c r="AY125" s="521"/>
      <c r="AZ125" s="521"/>
      <c r="BA125" s="521"/>
      <c r="BB125" s="521"/>
      <c r="BC125" s="521"/>
      <c r="BD125" s="521"/>
      <c r="BE125" s="521"/>
      <c r="BF125" s="521"/>
      <c r="BG125" s="521"/>
      <c r="BH125" s="521"/>
      <c r="BI125" s="521"/>
      <c r="BJ125" s="521"/>
      <c r="BK125" s="521"/>
      <c r="BL125" s="521"/>
      <c r="BM125" s="521"/>
      <c r="BN125" s="521"/>
      <c r="BO125" s="521"/>
      <c r="BP125" s="521"/>
      <c r="BQ125" s="521"/>
      <c r="BR125" s="521"/>
      <c r="BS125" s="521"/>
      <c r="BT125" s="521"/>
      <c r="BU125" s="521"/>
      <c r="BV125" s="521"/>
      <c r="BW125" s="521"/>
      <c r="BX125" s="521"/>
      <c r="BY125" s="521"/>
      <c r="BZ125" s="521"/>
      <c r="CA125" s="521"/>
      <c r="CB125" s="521"/>
      <c r="CC125" s="521"/>
      <c r="CD125" s="521"/>
      <c r="CE125" s="521"/>
      <c r="CF125" s="521"/>
      <c r="CG125" s="521"/>
      <c r="CH125" s="521"/>
      <c r="CI125" s="521"/>
      <c r="CJ125" s="521"/>
      <c r="CK125" s="521"/>
      <c r="CL125" s="521"/>
      <c r="CM125" s="521"/>
      <c r="CN125" s="521"/>
      <c r="CO125" s="521"/>
      <c r="CP125" s="521"/>
      <c r="CQ125" s="521"/>
      <c r="CR125" s="521"/>
      <c r="CS125" s="521"/>
      <c r="CT125" s="521"/>
      <c r="CU125" s="521"/>
      <c r="CV125" s="521"/>
      <c r="CW125" s="521"/>
      <c r="CX125" s="521"/>
      <c r="CY125" s="521"/>
      <c r="CZ125" s="521"/>
      <c r="DA125" s="521"/>
      <c r="DB125" s="521"/>
      <c r="DC125" s="521"/>
      <c r="DD125" s="521"/>
      <c r="DE125" s="521"/>
      <c r="DF125" s="521"/>
      <c r="DG125" s="521"/>
      <c r="DH125" s="521"/>
      <c r="DI125" s="522"/>
    </row>
    <row r="126" spans="1:113" ht="12.75">
      <c r="A126" s="513" t="str">
        <f>'план УП'!A130</f>
        <v>3В</v>
      </c>
      <c r="B126" s="100">
        <f>'план УП'!B130</f>
        <v>24</v>
      </c>
      <c r="C126" s="514">
        <f>'план УП'!C130</f>
        <v>0</v>
      </c>
      <c r="D126" s="515">
        <f>'план УП'!D130</f>
        <v>0</v>
      </c>
      <c r="E126" s="516">
        <f>'план УП'!E130</f>
        <v>0</v>
      </c>
      <c r="F126" s="517">
        <f>'план УП'!F130</f>
        <v>0</v>
      </c>
      <c r="G126" s="518">
        <f>'план УП'!G130</f>
        <v>0</v>
      </c>
      <c r="H126" s="519">
        <f>'план УП'!H130</f>
        <v>0</v>
      </c>
      <c r="I126" s="519">
        <f>'план УП'!I130</f>
        <v>0</v>
      </c>
      <c r="J126" s="519">
        <f>'план УП'!J130</f>
        <v>0</v>
      </c>
      <c r="K126" s="519">
        <f>'план УП'!K130</f>
        <v>0</v>
      </c>
      <c r="L126" s="519">
        <f>'план УП'!L130</f>
        <v>0</v>
      </c>
      <c r="M126" s="519">
        <f>'план УП'!M130</f>
        <v>0</v>
      </c>
      <c r="N126" s="520"/>
      <c r="O126" s="521"/>
      <c r="P126" s="521"/>
      <c r="Q126" s="521"/>
      <c r="R126" s="521"/>
      <c r="S126" s="521"/>
      <c r="T126" s="521"/>
      <c r="U126" s="521"/>
      <c r="V126" s="521"/>
      <c r="W126" s="521"/>
      <c r="X126" s="521"/>
      <c r="Y126" s="521"/>
      <c r="Z126" s="521"/>
      <c r="AA126" s="521"/>
      <c r="AB126" s="521"/>
      <c r="AC126" s="521"/>
      <c r="AD126" s="521"/>
      <c r="AE126" s="521"/>
      <c r="AF126" s="521"/>
      <c r="AG126" s="521"/>
      <c r="AH126" s="521"/>
      <c r="AI126" s="521"/>
      <c r="AJ126" s="521"/>
      <c r="AK126" s="521"/>
      <c r="AL126" s="521"/>
      <c r="AM126" s="521"/>
      <c r="AN126" s="521"/>
      <c r="AO126" s="521"/>
      <c r="AP126" s="521"/>
      <c r="AQ126" s="522"/>
      <c r="AR126" s="520"/>
      <c r="AS126" s="521"/>
      <c r="AT126" s="521"/>
      <c r="AU126" s="521"/>
      <c r="AV126" s="521"/>
      <c r="AW126" s="521"/>
      <c r="AX126" s="521"/>
      <c r="AY126" s="521"/>
      <c r="AZ126" s="521"/>
      <c r="BA126" s="521"/>
      <c r="BB126" s="521"/>
      <c r="BC126" s="521"/>
      <c r="BD126" s="521"/>
      <c r="BE126" s="521"/>
      <c r="BF126" s="521"/>
      <c r="BG126" s="521"/>
      <c r="BH126" s="521"/>
      <c r="BI126" s="521"/>
      <c r="BJ126" s="521"/>
      <c r="BK126" s="521"/>
      <c r="BL126" s="521"/>
      <c r="BM126" s="521"/>
      <c r="BN126" s="521"/>
      <c r="BO126" s="521"/>
      <c r="BP126" s="521"/>
      <c r="BQ126" s="521"/>
      <c r="BR126" s="521"/>
      <c r="BS126" s="521"/>
      <c r="BT126" s="521"/>
      <c r="BU126" s="521"/>
      <c r="BV126" s="521"/>
      <c r="BW126" s="521"/>
      <c r="BX126" s="521"/>
      <c r="BY126" s="521"/>
      <c r="BZ126" s="521"/>
      <c r="CA126" s="521"/>
      <c r="CB126" s="521"/>
      <c r="CC126" s="521"/>
      <c r="CD126" s="521"/>
      <c r="CE126" s="521"/>
      <c r="CF126" s="521"/>
      <c r="CG126" s="521"/>
      <c r="CH126" s="521"/>
      <c r="CI126" s="521"/>
      <c r="CJ126" s="521"/>
      <c r="CK126" s="521"/>
      <c r="CL126" s="521"/>
      <c r="CM126" s="521"/>
      <c r="CN126" s="521"/>
      <c r="CO126" s="521"/>
      <c r="CP126" s="521"/>
      <c r="CQ126" s="521"/>
      <c r="CR126" s="521"/>
      <c r="CS126" s="521"/>
      <c r="CT126" s="521"/>
      <c r="CU126" s="521"/>
      <c r="CV126" s="521"/>
      <c r="CW126" s="521"/>
      <c r="CX126" s="521"/>
      <c r="CY126" s="521"/>
      <c r="CZ126" s="521"/>
      <c r="DA126" s="521"/>
      <c r="DB126" s="521"/>
      <c r="DC126" s="521"/>
      <c r="DD126" s="521"/>
      <c r="DE126" s="521"/>
      <c r="DF126" s="521"/>
      <c r="DG126" s="521"/>
      <c r="DH126" s="521"/>
      <c r="DI126" s="522"/>
    </row>
    <row r="127" spans="1:113" ht="13.5" thickBot="1">
      <c r="A127" s="513" t="str">
        <f>'план УП'!A131</f>
        <v>3В</v>
      </c>
      <c r="B127" s="100">
        <f>'план УП'!B131</f>
        <v>25</v>
      </c>
      <c r="C127" s="514">
        <f>'план УП'!C131</f>
        <v>0</v>
      </c>
      <c r="D127" s="515">
        <f>'план УП'!D131</f>
        <v>0</v>
      </c>
      <c r="E127" s="516">
        <f>'план УП'!E131</f>
        <v>0</v>
      </c>
      <c r="F127" s="517">
        <f>'план УП'!F131</f>
        <v>0</v>
      </c>
      <c r="G127" s="518">
        <f>'план УП'!G131</f>
        <v>0</v>
      </c>
      <c r="H127" s="519">
        <f>'план УП'!H131</f>
        <v>0</v>
      </c>
      <c r="I127" s="519">
        <f>'план УП'!I131</f>
        <v>0</v>
      </c>
      <c r="J127" s="519">
        <f>'план УП'!J131</f>
        <v>0</v>
      </c>
      <c r="K127" s="519">
        <f>'план УП'!K131</f>
        <v>0</v>
      </c>
      <c r="L127" s="519">
        <f>'план УП'!L131</f>
        <v>0</v>
      </c>
      <c r="M127" s="519">
        <f>'план УП'!M131</f>
        <v>0</v>
      </c>
      <c r="N127" s="520"/>
      <c r="O127" s="521"/>
      <c r="P127" s="521"/>
      <c r="Q127" s="521"/>
      <c r="R127" s="521"/>
      <c r="S127" s="521"/>
      <c r="T127" s="521"/>
      <c r="U127" s="521"/>
      <c r="V127" s="521"/>
      <c r="W127" s="521"/>
      <c r="X127" s="521"/>
      <c r="Y127" s="521"/>
      <c r="Z127" s="521"/>
      <c r="AA127" s="521"/>
      <c r="AB127" s="521"/>
      <c r="AC127" s="521"/>
      <c r="AD127" s="521"/>
      <c r="AE127" s="521"/>
      <c r="AF127" s="521"/>
      <c r="AG127" s="521"/>
      <c r="AH127" s="521"/>
      <c r="AI127" s="521"/>
      <c r="AJ127" s="521"/>
      <c r="AK127" s="521"/>
      <c r="AL127" s="521"/>
      <c r="AM127" s="521"/>
      <c r="AN127" s="521"/>
      <c r="AO127" s="521"/>
      <c r="AP127" s="521"/>
      <c r="AQ127" s="522"/>
      <c r="AR127" s="520"/>
      <c r="AS127" s="521"/>
      <c r="AT127" s="521"/>
      <c r="AU127" s="521"/>
      <c r="AV127" s="521"/>
      <c r="AW127" s="521"/>
      <c r="AX127" s="521"/>
      <c r="AY127" s="521"/>
      <c r="AZ127" s="521"/>
      <c r="BA127" s="521"/>
      <c r="BB127" s="521"/>
      <c r="BC127" s="521"/>
      <c r="BD127" s="521"/>
      <c r="BE127" s="521"/>
      <c r="BF127" s="521"/>
      <c r="BG127" s="521"/>
      <c r="BH127" s="521"/>
      <c r="BI127" s="521"/>
      <c r="BJ127" s="521"/>
      <c r="BK127" s="521"/>
      <c r="BL127" s="521"/>
      <c r="BM127" s="521"/>
      <c r="BN127" s="521"/>
      <c r="BO127" s="521"/>
      <c r="BP127" s="521"/>
      <c r="BQ127" s="521"/>
      <c r="BR127" s="521"/>
      <c r="BS127" s="521"/>
      <c r="BT127" s="521"/>
      <c r="BU127" s="521"/>
      <c r="BV127" s="521"/>
      <c r="BW127" s="521"/>
      <c r="BX127" s="521"/>
      <c r="BY127" s="521"/>
      <c r="BZ127" s="521"/>
      <c r="CA127" s="521"/>
      <c r="CB127" s="521"/>
      <c r="CC127" s="521"/>
      <c r="CD127" s="521"/>
      <c r="CE127" s="521"/>
      <c r="CF127" s="521"/>
      <c r="CG127" s="521"/>
      <c r="CH127" s="521"/>
      <c r="CI127" s="521"/>
      <c r="CJ127" s="521"/>
      <c r="CK127" s="521"/>
      <c r="CL127" s="521"/>
      <c r="CM127" s="521"/>
      <c r="CN127" s="521"/>
      <c r="CO127" s="521"/>
      <c r="CP127" s="521"/>
      <c r="CQ127" s="521"/>
      <c r="CR127" s="521"/>
      <c r="CS127" s="521"/>
      <c r="CT127" s="521"/>
      <c r="CU127" s="521"/>
      <c r="CV127" s="521"/>
      <c r="CW127" s="521"/>
      <c r="CX127" s="521"/>
      <c r="CY127" s="521"/>
      <c r="CZ127" s="521"/>
      <c r="DA127" s="521"/>
      <c r="DB127" s="521"/>
      <c r="DC127" s="521"/>
      <c r="DD127" s="521"/>
      <c r="DE127" s="521"/>
      <c r="DF127" s="521"/>
      <c r="DG127" s="521"/>
      <c r="DH127" s="521"/>
      <c r="DI127" s="522"/>
    </row>
    <row r="128" spans="1:113" ht="12.75">
      <c r="A128" s="525" t="str">
        <f>'план УП'!A132</f>
        <v>4_Ф</v>
      </c>
      <c r="B128" s="526">
        <f>'план УП'!B132</f>
        <v>0</v>
      </c>
      <c r="C128" s="527" t="str">
        <f>'план УП'!C132</f>
        <v>4_Физическая культура</v>
      </c>
      <c r="D128" s="528">
        <f>'план УП'!D132</f>
        <v>0</v>
      </c>
      <c r="E128" s="529">
        <f>'план УП'!E132</f>
        <v>2</v>
      </c>
      <c r="F128" s="530">
        <f>'план УП'!F132</f>
        <v>2</v>
      </c>
      <c r="G128" s="531">
        <f>'план УП'!G132</f>
        <v>0</v>
      </c>
      <c r="H128" s="532">
        <f>'план УП'!H132</f>
        <v>0</v>
      </c>
      <c r="I128" s="532">
        <f>'план УП'!I132</f>
        <v>0</v>
      </c>
      <c r="J128" s="532">
        <f>'план УП'!J132</f>
        <v>0</v>
      </c>
      <c r="K128" s="532">
        <f>'план УП'!K132</f>
        <v>0</v>
      </c>
      <c r="L128" s="532">
        <f>'план УП'!L132</f>
        <v>2</v>
      </c>
      <c r="M128" s="532">
        <f>'план УП'!M132</f>
        <v>0</v>
      </c>
      <c r="N128" s="494"/>
      <c r="O128" s="495"/>
      <c r="P128" s="495"/>
      <c r="Q128" s="495"/>
      <c r="R128" s="495"/>
      <c r="S128" s="495"/>
      <c r="T128" s="495"/>
      <c r="U128" s="495"/>
      <c r="V128" s="495"/>
      <c r="W128" s="495"/>
      <c r="X128" s="495"/>
      <c r="Y128" s="495"/>
      <c r="Z128" s="495"/>
      <c r="AA128" s="495"/>
      <c r="AB128" s="495"/>
      <c r="AC128" s="495"/>
      <c r="AD128" s="495"/>
      <c r="AE128" s="495"/>
      <c r="AF128" s="495"/>
      <c r="AG128" s="495"/>
      <c r="AH128" s="495"/>
      <c r="AI128" s="495"/>
      <c r="AJ128" s="495"/>
      <c r="AK128" s="495"/>
      <c r="AL128" s="495"/>
      <c r="AM128" s="495"/>
      <c r="AN128" s="495"/>
      <c r="AO128" s="495"/>
      <c r="AP128" s="495"/>
      <c r="AQ128" s="496"/>
      <c r="AR128" s="497"/>
      <c r="AS128" s="498"/>
      <c r="AT128" s="498"/>
      <c r="AU128" s="498"/>
      <c r="AV128" s="498"/>
      <c r="AW128" s="498"/>
      <c r="AX128" s="498"/>
      <c r="AY128" s="498"/>
      <c r="AZ128" s="498"/>
      <c r="BA128" s="498"/>
      <c r="BB128" s="498"/>
      <c r="BC128" s="498"/>
      <c r="BD128" s="498"/>
      <c r="BE128" s="498"/>
      <c r="BF128" s="498"/>
      <c r="BG128" s="498"/>
      <c r="BH128" s="498"/>
      <c r="BI128" s="498"/>
      <c r="BJ128" s="498"/>
      <c r="BK128" s="498"/>
      <c r="BL128" s="498"/>
      <c r="BM128" s="498"/>
      <c r="BN128" s="498"/>
      <c r="BO128" s="498"/>
      <c r="BP128" s="498"/>
      <c r="BQ128" s="498"/>
      <c r="BR128" s="498"/>
      <c r="BS128" s="498"/>
      <c r="BT128" s="498"/>
      <c r="BU128" s="498"/>
      <c r="BV128" s="498"/>
      <c r="BW128" s="498"/>
      <c r="BX128" s="498"/>
      <c r="BY128" s="498"/>
      <c r="BZ128" s="498"/>
      <c r="CA128" s="498"/>
      <c r="CB128" s="498"/>
      <c r="CC128" s="498"/>
      <c r="CD128" s="498"/>
      <c r="CE128" s="498"/>
      <c r="CF128" s="498"/>
      <c r="CG128" s="498"/>
      <c r="CH128" s="498"/>
      <c r="CI128" s="498"/>
      <c r="CJ128" s="498"/>
      <c r="CK128" s="498"/>
      <c r="CL128" s="498"/>
      <c r="CM128" s="498"/>
      <c r="CN128" s="498"/>
      <c r="CO128" s="498"/>
      <c r="CP128" s="498"/>
      <c r="CQ128" s="498"/>
      <c r="CR128" s="498"/>
      <c r="CS128" s="498"/>
      <c r="CT128" s="498"/>
      <c r="CU128" s="498"/>
      <c r="CV128" s="498"/>
      <c r="CW128" s="498"/>
      <c r="CX128" s="498"/>
      <c r="CY128" s="498"/>
      <c r="CZ128" s="498"/>
      <c r="DA128" s="498"/>
      <c r="DB128" s="498"/>
      <c r="DC128" s="498"/>
      <c r="DD128" s="498"/>
      <c r="DE128" s="498"/>
      <c r="DF128" s="498"/>
      <c r="DG128" s="498"/>
      <c r="DH128" s="498"/>
      <c r="DI128" s="499"/>
    </row>
    <row r="129" spans="1:113" ht="13.5" thickBot="1">
      <c r="A129" s="513" t="str">
        <f>'план УП'!A133</f>
        <v>4Б</v>
      </c>
      <c r="B129" s="100">
        <f>'план УП'!B133</f>
        <v>1</v>
      </c>
      <c r="C129" s="514" t="str">
        <f>'план УП'!C133</f>
        <v>Физическая культура</v>
      </c>
      <c r="D129" s="515">
        <f>'план УП'!D133</f>
        <v>0</v>
      </c>
      <c r="E129" s="516">
        <f>'план УП'!E133</f>
        <v>2</v>
      </c>
      <c r="F129" s="517">
        <f>'план УП'!F133</f>
        <v>2</v>
      </c>
      <c r="G129" s="536">
        <f>'план УП'!G133</f>
        <v>0</v>
      </c>
      <c r="H129" s="535">
        <f>'план УП'!H133</f>
        <v>0</v>
      </c>
      <c r="I129" s="535">
        <f>'план УП'!I133</f>
        <v>0</v>
      </c>
      <c r="J129" s="535">
        <f>'план УП'!J133</f>
        <v>0</v>
      </c>
      <c r="K129" s="535">
        <f>'план УП'!K133</f>
        <v>0</v>
      </c>
      <c r="L129" s="535">
        <f>'план УП'!L133</f>
        <v>2</v>
      </c>
      <c r="M129" s="535">
        <f>'план УП'!M133</f>
        <v>0</v>
      </c>
      <c r="N129" s="520"/>
      <c r="O129" s="521"/>
      <c r="P129" s="521"/>
      <c r="Q129" s="521"/>
      <c r="R129" s="521"/>
      <c r="S129" s="521"/>
      <c r="T129" s="521"/>
      <c r="U129" s="521"/>
      <c r="V129" s="521"/>
      <c r="W129" s="521"/>
      <c r="X129" s="521"/>
      <c r="Y129" s="521"/>
      <c r="Z129" s="521"/>
      <c r="AA129" s="521"/>
      <c r="AB129" s="521"/>
      <c r="AC129" s="521"/>
      <c r="AD129" s="521"/>
      <c r="AE129" s="521"/>
      <c r="AF129" s="521"/>
      <c r="AG129" s="521"/>
      <c r="AH129" s="521"/>
      <c r="AI129" s="521"/>
      <c r="AJ129" s="521"/>
      <c r="AK129" s="521"/>
      <c r="AL129" s="521"/>
      <c r="AM129" s="521"/>
      <c r="AN129" s="521"/>
      <c r="AO129" s="521"/>
      <c r="AP129" s="521"/>
      <c r="AQ129" s="522"/>
      <c r="AR129" s="520"/>
      <c r="AS129" s="521"/>
      <c r="AT129" s="521"/>
      <c r="AU129" s="521"/>
      <c r="AV129" s="521"/>
      <c r="AW129" s="521"/>
      <c r="AX129" s="521"/>
      <c r="AY129" s="521"/>
      <c r="AZ129" s="521"/>
      <c r="BA129" s="521"/>
      <c r="BB129" s="521"/>
      <c r="BC129" s="521"/>
      <c r="BD129" s="521"/>
      <c r="BE129" s="521"/>
      <c r="BF129" s="521"/>
      <c r="BG129" s="521"/>
      <c r="BH129" s="521"/>
      <c r="BI129" s="521"/>
      <c r="BJ129" s="521"/>
      <c r="BK129" s="521"/>
      <c r="BL129" s="521"/>
      <c r="BM129" s="521"/>
      <c r="BN129" s="521"/>
      <c r="BO129" s="521"/>
      <c r="BP129" s="521"/>
      <c r="BQ129" s="521"/>
      <c r="BR129" s="521"/>
      <c r="BS129" s="521"/>
      <c r="BT129" s="521"/>
      <c r="BU129" s="521"/>
      <c r="BV129" s="521"/>
      <c r="BW129" s="521"/>
      <c r="BX129" s="521"/>
      <c r="BY129" s="521"/>
      <c r="BZ129" s="521"/>
      <c r="CA129" s="521"/>
      <c r="CB129" s="521"/>
      <c r="CC129" s="521"/>
      <c r="CD129" s="521"/>
      <c r="CE129" s="521"/>
      <c r="CF129" s="521"/>
      <c r="CG129" s="521"/>
      <c r="CH129" s="521"/>
      <c r="CI129" s="521"/>
      <c r="CJ129" s="521"/>
      <c r="CK129" s="521"/>
      <c r="CL129" s="521"/>
      <c r="CM129" s="521"/>
      <c r="CN129" s="521"/>
      <c r="CO129" s="521"/>
      <c r="CP129" s="521"/>
      <c r="CQ129" s="521"/>
      <c r="CR129" s="521"/>
      <c r="CS129" s="521"/>
      <c r="CT129" s="521"/>
      <c r="CU129" s="521"/>
      <c r="CV129" s="521"/>
      <c r="CW129" s="521"/>
      <c r="CX129" s="521"/>
      <c r="CY129" s="521"/>
      <c r="CZ129" s="521"/>
      <c r="DA129" s="521"/>
      <c r="DB129" s="521"/>
      <c r="DC129" s="521"/>
      <c r="DD129" s="521"/>
      <c r="DE129" s="521"/>
      <c r="DF129" s="521"/>
      <c r="DG129" s="521"/>
      <c r="DH129" s="521"/>
      <c r="DI129" s="522"/>
    </row>
    <row r="130" spans="1:113" ht="12.75">
      <c r="A130" s="525" t="str">
        <f>'план УП'!A134</f>
        <v>5_Практики и НИР</v>
      </c>
      <c r="B130" s="526">
        <f>'план УП'!B134</f>
        <v>0</v>
      </c>
      <c r="C130" s="527" t="str">
        <f>'план УП'!C134</f>
        <v>5_Практики</v>
      </c>
      <c r="D130" s="528">
        <f>'план УП'!D134</f>
        <v>0</v>
      </c>
      <c r="E130" s="529">
        <f>'план УП'!E134</f>
        <v>12</v>
      </c>
      <c r="F130" s="530">
        <f>'план УП'!F134</f>
        <v>12</v>
      </c>
      <c r="G130" s="531">
        <f>'план УП'!G134</f>
        <v>0</v>
      </c>
      <c r="H130" s="532">
        <f>'план УП'!H134</f>
        <v>3</v>
      </c>
      <c r="I130" s="532">
        <f>'план УП'!I134</f>
        <v>0</v>
      </c>
      <c r="J130" s="532">
        <f>'план УП'!J134</f>
        <v>3</v>
      </c>
      <c r="K130" s="532">
        <f>'план УП'!K134</f>
        <v>0</v>
      </c>
      <c r="L130" s="532">
        <f>'план УП'!L134</f>
        <v>6</v>
      </c>
      <c r="M130" s="532">
        <f>'план УП'!M134</f>
        <v>0</v>
      </c>
      <c r="N130" s="494"/>
      <c r="O130" s="495"/>
      <c r="P130" s="495"/>
      <c r="Q130" s="495"/>
      <c r="R130" s="495"/>
      <c r="S130" s="495"/>
      <c r="T130" s="495"/>
      <c r="U130" s="495"/>
      <c r="V130" s="495"/>
      <c r="W130" s="495"/>
      <c r="X130" s="495"/>
      <c r="Y130" s="495"/>
      <c r="Z130" s="495"/>
      <c r="AA130" s="495"/>
      <c r="AB130" s="495"/>
      <c r="AC130" s="495"/>
      <c r="AD130" s="495"/>
      <c r="AE130" s="495"/>
      <c r="AF130" s="495"/>
      <c r="AG130" s="495"/>
      <c r="AH130" s="495"/>
      <c r="AI130" s="495"/>
      <c r="AJ130" s="495"/>
      <c r="AK130" s="495"/>
      <c r="AL130" s="495"/>
      <c r="AM130" s="495"/>
      <c r="AN130" s="495"/>
      <c r="AO130" s="495"/>
      <c r="AP130" s="495"/>
      <c r="AQ130" s="496"/>
      <c r="AR130" s="497"/>
      <c r="AS130" s="498"/>
      <c r="AT130" s="498"/>
      <c r="AU130" s="498"/>
      <c r="AV130" s="498"/>
      <c r="AW130" s="498"/>
      <c r="AX130" s="498"/>
      <c r="AY130" s="498"/>
      <c r="AZ130" s="498"/>
      <c r="BA130" s="498"/>
      <c r="BB130" s="498"/>
      <c r="BC130" s="498"/>
      <c r="BD130" s="498"/>
      <c r="BE130" s="498"/>
      <c r="BF130" s="498"/>
      <c r="BG130" s="498"/>
      <c r="BH130" s="498"/>
      <c r="BI130" s="498"/>
      <c r="BJ130" s="498"/>
      <c r="BK130" s="498"/>
      <c r="BL130" s="498"/>
      <c r="BM130" s="498"/>
      <c r="BN130" s="498"/>
      <c r="BO130" s="498"/>
      <c r="BP130" s="498"/>
      <c r="BQ130" s="498"/>
      <c r="BR130" s="498"/>
      <c r="BS130" s="498"/>
      <c r="BT130" s="498"/>
      <c r="BU130" s="498"/>
      <c r="BV130" s="498"/>
      <c r="BW130" s="498"/>
      <c r="BX130" s="498"/>
      <c r="BY130" s="498"/>
      <c r="BZ130" s="498"/>
      <c r="CA130" s="498"/>
      <c r="CB130" s="498"/>
      <c r="CC130" s="498"/>
      <c r="CD130" s="498"/>
      <c r="CE130" s="498"/>
      <c r="CF130" s="498"/>
      <c r="CG130" s="498"/>
      <c r="CH130" s="498"/>
      <c r="CI130" s="498"/>
      <c r="CJ130" s="498"/>
      <c r="CK130" s="498"/>
      <c r="CL130" s="498"/>
      <c r="CM130" s="498"/>
      <c r="CN130" s="498"/>
      <c r="CO130" s="498"/>
      <c r="CP130" s="498"/>
      <c r="CQ130" s="498"/>
      <c r="CR130" s="498"/>
      <c r="CS130" s="498"/>
      <c r="CT130" s="498"/>
      <c r="CU130" s="498"/>
      <c r="CV130" s="498"/>
      <c r="CW130" s="498"/>
      <c r="CX130" s="498"/>
      <c r="CY130" s="498"/>
      <c r="CZ130" s="498"/>
      <c r="DA130" s="498"/>
      <c r="DB130" s="498"/>
      <c r="DC130" s="498"/>
      <c r="DD130" s="498"/>
      <c r="DE130" s="498"/>
      <c r="DF130" s="498"/>
      <c r="DG130" s="498"/>
      <c r="DH130" s="498"/>
      <c r="DI130" s="499"/>
    </row>
    <row r="131" spans="1:113" ht="12.75">
      <c r="A131" s="513" t="str">
        <f>'план УП'!A135</f>
        <v>5Б</v>
      </c>
      <c r="B131" s="100">
        <f>'план УП'!B135</f>
        <v>1</v>
      </c>
      <c r="C131" s="514" t="str">
        <f>'план УП'!C135</f>
        <v>Учебная практика</v>
      </c>
      <c r="D131" s="515">
        <f>'план УП'!D135</f>
        <v>0</v>
      </c>
      <c r="E131" s="516">
        <f>'план УП'!E135</f>
        <v>3</v>
      </c>
      <c r="F131" s="517">
        <f>'план УП'!F135</f>
        <v>3</v>
      </c>
      <c r="G131" s="518">
        <f>'план УП'!G135</f>
        <v>0</v>
      </c>
      <c r="H131" s="519">
        <f>'план УП'!H135</f>
        <v>3</v>
      </c>
      <c r="I131" s="519">
        <f>'план УП'!I135</f>
        <v>0</v>
      </c>
      <c r="J131" s="519">
        <f>'план УП'!J135</f>
        <v>0</v>
      </c>
      <c r="K131" s="519">
        <f>'план УП'!K135</f>
        <v>0</v>
      </c>
      <c r="L131" s="519">
        <f>'план УП'!L135</f>
        <v>0</v>
      </c>
      <c r="M131" s="519">
        <f>'план УП'!M135</f>
        <v>0</v>
      </c>
      <c r="N131" s="520"/>
      <c r="O131" s="521"/>
      <c r="P131" s="521"/>
      <c r="Q131" s="521"/>
      <c r="R131" s="521"/>
      <c r="S131" s="521"/>
      <c r="T131" s="521"/>
      <c r="U131" s="521"/>
      <c r="V131" s="521"/>
      <c r="W131" s="521"/>
      <c r="X131" s="521"/>
      <c r="Y131" s="521"/>
      <c r="Z131" s="521"/>
      <c r="AA131" s="521"/>
      <c r="AB131" s="521"/>
      <c r="AC131" s="521"/>
      <c r="AD131" s="521"/>
      <c r="AE131" s="521"/>
      <c r="AF131" s="521"/>
      <c r="AG131" s="521"/>
      <c r="AH131" s="521"/>
      <c r="AI131" s="521"/>
      <c r="AJ131" s="521"/>
      <c r="AK131" s="521"/>
      <c r="AL131" s="521"/>
      <c r="AM131" s="521"/>
      <c r="AN131" s="521"/>
      <c r="AO131" s="521"/>
      <c r="AP131" s="521"/>
      <c r="AQ131" s="522"/>
      <c r="AR131" s="520"/>
      <c r="AS131" s="521"/>
      <c r="AT131" s="521"/>
      <c r="AU131" s="521"/>
      <c r="AV131" s="521"/>
      <c r="AW131" s="521"/>
      <c r="AX131" s="521"/>
      <c r="AY131" s="521"/>
      <c r="AZ131" s="521"/>
      <c r="BA131" s="521"/>
      <c r="BB131" s="521"/>
      <c r="BC131" s="521"/>
      <c r="BD131" s="521"/>
      <c r="BE131" s="521"/>
      <c r="BF131" s="521"/>
      <c r="BG131" s="521"/>
      <c r="BH131" s="521"/>
      <c r="BI131" s="521"/>
      <c r="BJ131" s="521"/>
      <c r="BK131" s="521"/>
      <c r="BL131" s="521"/>
      <c r="BM131" s="521"/>
      <c r="BN131" s="521"/>
      <c r="BO131" s="521"/>
      <c r="BP131" s="521"/>
      <c r="BQ131" s="521"/>
      <c r="BR131" s="521"/>
      <c r="BS131" s="521"/>
      <c r="BT131" s="521"/>
      <c r="BU131" s="521"/>
      <c r="BV131" s="521"/>
      <c r="BW131" s="521"/>
      <c r="BX131" s="521"/>
      <c r="BY131" s="521"/>
      <c r="BZ131" s="521"/>
      <c r="CA131" s="521"/>
      <c r="CB131" s="521"/>
      <c r="CC131" s="521"/>
      <c r="CD131" s="521"/>
      <c r="CE131" s="521"/>
      <c r="CF131" s="521"/>
      <c r="CG131" s="521"/>
      <c r="CH131" s="521"/>
      <c r="CI131" s="521"/>
      <c r="CJ131" s="521"/>
      <c r="CK131" s="521"/>
      <c r="CL131" s="521"/>
      <c r="CM131" s="521"/>
      <c r="CN131" s="521"/>
      <c r="CO131" s="521"/>
      <c r="CP131" s="521"/>
      <c r="CQ131" s="521"/>
      <c r="CR131" s="521"/>
      <c r="CS131" s="521"/>
      <c r="CT131" s="521"/>
      <c r="CU131" s="521"/>
      <c r="CV131" s="521"/>
      <c r="CW131" s="521"/>
      <c r="CX131" s="521"/>
      <c r="CY131" s="521"/>
      <c r="CZ131" s="521"/>
      <c r="DA131" s="521"/>
      <c r="DB131" s="521"/>
      <c r="DC131" s="521"/>
      <c r="DD131" s="521"/>
      <c r="DE131" s="521"/>
      <c r="DF131" s="521"/>
      <c r="DG131" s="521"/>
      <c r="DH131" s="521"/>
      <c r="DI131" s="522"/>
    </row>
    <row r="132" spans="1:113" ht="12.75">
      <c r="A132" s="513" t="str">
        <f>'план УП'!A136</f>
        <v>5Б</v>
      </c>
      <c r="B132" s="100">
        <f>'план УП'!B136</f>
        <v>2</v>
      </c>
      <c r="C132" s="108" t="str">
        <f>'план УП'!C136</f>
        <v>Производственная практика</v>
      </c>
      <c r="D132" s="515">
        <f>'план УП'!D136</f>
        <v>0</v>
      </c>
      <c r="E132" s="516">
        <f>'план УП'!E136</f>
        <v>9</v>
      </c>
      <c r="F132" s="517">
        <f>'план УП'!F136</f>
        <v>9</v>
      </c>
      <c r="G132" s="518">
        <f>'план УП'!G136</f>
        <v>0</v>
      </c>
      <c r="H132" s="519">
        <f>'план УП'!H136</f>
        <v>0</v>
      </c>
      <c r="I132" s="519">
        <f>'план УП'!I136</f>
        <v>0</v>
      </c>
      <c r="J132" s="519">
        <f>'план УП'!J136</f>
        <v>3</v>
      </c>
      <c r="K132" s="519">
        <f>'план УП'!K136</f>
        <v>0</v>
      </c>
      <c r="L132" s="519">
        <f>'план УП'!L136</f>
        <v>6</v>
      </c>
      <c r="M132" s="519">
        <f>'план УП'!M136</f>
        <v>0</v>
      </c>
      <c r="N132" s="520"/>
      <c r="O132" s="521"/>
      <c r="P132" s="521"/>
      <c r="Q132" s="521"/>
      <c r="R132" s="521"/>
      <c r="S132" s="521"/>
      <c r="T132" s="521"/>
      <c r="U132" s="521"/>
      <c r="V132" s="521"/>
      <c r="W132" s="521"/>
      <c r="X132" s="521"/>
      <c r="Y132" s="521"/>
      <c r="Z132" s="521"/>
      <c r="AA132" s="521"/>
      <c r="AB132" s="521"/>
      <c r="AC132" s="521"/>
      <c r="AD132" s="521"/>
      <c r="AE132" s="521"/>
      <c r="AF132" s="521"/>
      <c r="AG132" s="521"/>
      <c r="AH132" s="521"/>
      <c r="AI132" s="521"/>
      <c r="AJ132" s="521"/>
      <c r="AK132" s="521"/>
      <c r="AL132" s="521"/>
      <c r="AM132" s="521"/>
      <c r="AN132" s="521"/>
      <c r="AO132" s="521"/>
      <c r="AP132" s="521"/>
      <c r="AQ132" s="522"/>
      <c r="AR132" s="520"/>
      <c r="AS132" s="521"/>
      <c r="AT132" s="521"/>
      <c r="AU132" s="521"/>
      <c r="AV132" s="521"/>
      <c r="AW132" s="521"/>
      <c r="AX132" s="521"/>
      <c r="AY132" s="521"/>
      <c r="AZ132" s="521"/>
      <c r="BA132" s="521"/>
      <c r="BB132" s="521"/>
      <c r="BC132" s="521"/>
      <c r="BD132" s="521"/>
      <c r="BE132" s="521"/>
      <c r="BF132" s="521"/>
      <c r="BG132" s="521"/>
      <c r="BH132" s="521"/>
      <c r="BI132" s="521"/>
      <c r="BJ132" s="521"/>
      <c r="BK132" s="521"/>
      <c r="BL132" s="521"/>
      <c r="BM132" s="521"/>
      <c r="BN132" s="521"/>
      <c r="BO132" s="521"/>
      <c r="BP132" s="521"/>
      <c r="BQ132" s="521"/>
      <c r="BR132" s="521"/>
      <c r="BS132" s="521"/>
      <c r="BT132" s="521"/>
      <c r="BU132" s="521"/>
      <c r="BV132" s="521"/>
      <c r="BW132" s="521"/>
      <c r="BX132" s="521"/>
      <c r="BY132" s="521"/>
      <c r="BZ132" s="521"/>
      <c r="CA132" s="521"/>
      <c r="CB132" s="521"/>
      <c r="CC132" s="521"/>
      <c r="CD132" s="521"/>
      <c r="CE132" s="521"/>
      <c r="CF132" s="521"/>
      <c r="CG132" s="521"/>
      <c r="CH132" s="521"/>
      <c r="CI132" s="521"/>
      <c r="CJ132" s="521"/>
      <c r="CK132" s="521"/>
      <c r="CL132" s="521"/>
      <c r="CM132" s="521"/>
      <c r="CN132" s="521"/>
      <c r="CO132" s="521"/>
      <c r="CP132" s="521"/>
      <c r="CQ132" s="521"/>
      <c r="CR132" s="521"/>
      <c r="CS132" s="521"/>
      <c r="CT132" s="521"/>
      <c r="CU132" s="521"/>
      <c r="CV132" s="521"/>
      <c r="CW132" s="521"/>
      <c r="CX132" s="521"/>
      <c r="CY132" s="521"/>
      <c r="CZ132" s="521"/>
      <c r="DA132" s="521"/>
      <c r="DB132" s="521"/>
      <c r="DC132" s="521"/>
      <c r="DD132" s="521"/>
      <c r="DE132" s="521"/>
      <c r="DF132" s="521"/>
      <c r="DG132" s="521"/>
      <c r="DH132" s="521"/>
      <c r="DI132" s="522"/>
    </row>
    <row r="133" spans="1:113" ht="12.75">
      <c r="A133" s="513" t="str">
        <f>'план УП'!A137</f>
        <v>5Б</v>
      </c>
      <c r="B133" s="100">
        <f>'план УП'!B137</f>
        <v>3</v>
      </c>
      <c r="C133" s="533">
        <f>'план УП'!C137</f>
        <v>0</v>
      </c>
      <c r="D133" s="515">
        <f>'план УП'!D137</f>
        <v>0</v>
      </c>
      <c r="E133" s="516">
        <f>'план УП'!E137</f>
        <v>0</v>
      </c>
      <c r="F133" s="517">
        <f>'план УП'!F137</f>
        <v>0</v>
      </c>
      <c r="G133" s="518">
        <f>'план УП'!G137</f>
        <v>0</v>
      </c>
      <c r="H133" s="519">
        <f>'план УП'!H137</f>
        <v>0</v>
      </c>
      <c r="I133" s="519">
        <f>'план УП'!I137</f>
        <v>0</v>
      </c>
      <c r="J133" s="519">
        <f>'план УП'!J137</f>
        <v>0</v>
      </c>
      <c r="K133" s="519">
        <f>'план УП'!K137</f>
        <v>0</v>
      </c>
      <c r="L133" s="519">
        <f>'план УП'!L137</f>
        <v>0</v>
      </c>
      <c r="M133" s="519">
        <f>'план УП'!M137</f>
        <v>0</v>
      </c>
      <c r="N133" s="520"/>
      <c r="O133" s="521"/>
      <c r="P133" s="521"/>
      <c r="Q133" s="521"/>
      <c r="R133" s="521"/>
      <c r="S133" s="521"/>
      <c r="T133" s="521"/>
      <c r="U133" s="521"/>
      <c r="V133" s="521"/>
      <c r="W133" s="521"/>
      <c r="X133" s="521"/>
      <c r="Y133" s="521"/>
      <c r="Z133" s="521"/>
      <c r="AA133" s="521"/>
      <c r="AB133" s="521"/>
      <c r="AC133" s="521"/>
      <c r="AD133" s="521"/>
      <c r="AE133" s="521"/>
      <c r="AF133" s="521"/>
      <c r="AG133" s="521"/>
      <c r="AH133" s="521"/>
      <c r="AI133" s="521"/>
      <c r="AJ133" s="521"/>
      <c r="AK133" s="521"/>
      <c r="AL133" s="521"/>
      <c r="AM133" s="521"/>
      <c r="AN133" s="521"/>
      <c r="AO133" s="521"/>
      <c r="AP133" s="521"/>
      <c r="AQ133" s="522"/>
      <c r="AR133" s="520"/>
      <c r="AS133" s="521"/>
      <c r="AT133" s="521"/>
      <c r="AU133" s="521"/>
      <c r="AV133" s="521"/>
      <c r="AW133" s="521"/>
      <c r="AX133" s="521"/>
      <c r="AY133" s="521"/>
      <c r="AZ133" s="521"/>
      <c r="BA133" s="521"/>
      <c r="BB133" s="521"/>
      <c r="BC133" s="521"/>
      <c r="BD133" s="521"/>
      <c r="BE133" s="521"/>
      <c r="BF133" s="521"/>
      <c r="BG133" s="521"/>
      <c r="BH133" s="521"/>
      <c r="BI133" s="521"/>
      <c r="BJ133" s="521"/>
      <c r="BK133" s="521"/>
      <c r="BL133" s="521"/>
      <c r="BM133" s="521"/>
      <c r="BN133" s="521"/>
      <c r="BO133" s="521"/>
      <c r="BP133" s="521"/>
      <c r="BQ133" s="521"/>
      <c r="BR133" s="521"/>
      <c r="BS133" s="521"/>
      <c r="BT133" s="521"/>
      <c r="BU133" s="521"/>
      <c r="BV133" s="521"/>
      <c r="BW133" s="521"/>
      <c r="BX133" s="521"/>
      <c r="BY133" s="521"/>
      <c r="BZ133" s="521"/>
      <c r="CA133" s="521"/>
      <c r="CB133" s="521"/>
      <c r="CC133" s="521"/>
      <c r="CD133" s="521"/>
      <c r="CE133" s="521"/>
      <c r="CF133" s="521"/>
      <c r="CG133" s="521"/>
      <c r="CH133" s="521"/>
      <c r="CI133" s="521"/>
      <c r="CJ133" s="521"/>
      <c r="CK133" s="521"/>
      <c r="CL133" s="521"/>
      <c r="CM133" s="521"/>
      <c r="CN133" s="521"/>
      <c r="CO133" s="521"/>
      <c r="CP133" s="521"/>
      <c r="CQ133" s="521"/>
      <c r="CR133" s="521"/>
      <c r="CS133" s="521"/>
      <c r="CT133" s="521"/>
      <c r="CU133" s="521"/>
      <c r="CV133" s="521"/>
      <c r="CW133" s="521"/>
      <c r="CX133" s="521"/>
      <c r="CY133" s="521"/>
      <c r="CZ133" s="521"/>
      <c r="DA133" s="521"/>
      <c r="DB133" s="521"/>
      <c r="DC133" s="521"/>
      <c r="DD133" s="521"/>
      <c r="DE133" s="521"/>
      <c r="DF133" s="521"/>
      <c r="DG133" s="521"/>
      <c r="DH133" s="521"/>
      <c r="DI133" s="522"/>
    </row>
    <row r="134" spans="1:113" ht="12.75">
      <c r="A134" s="513" t="str">
        <f>'план УП'!A138</f>
        <v>5Б</v>
      </c>
      <c r="B134" s="100">
        <f>'план УП'!B138</f>
        <v>4</v>
      </c>
      <c r="C134" s="533">
        <f>'план УП'!C138</f>
        <v>0</v>
      </c>
      <c r="D134" s="515">
        <f>'план УП'!D138</f>
        <v>0</v>
      </c>
      <c r="E134" s="516">
        <f>'план УП'!E138</f>
        <v>0</v>
      </c>
      <c r="F134" s="517">
        <f>'план УП'!F138</f>
        <v>0</v>
      </c>
      <c r="G134" s="518">
        <f>'план УП'!G138</f>
        <v>0</v>
      </c>
      <c r="H134" s="519">
        <f>'план УП'!H138</f>
        <v>0</v>
      </c>
      <c r="I134" s="519">
        <f>'план УП'!I138</f>
        <v>0</v>
      </c>
      <c r="J134" s="519">
        <f>'план УП'!J138</f>
        <v>0</v>
      </c>
      <c r="K134" s="519">
        <f>'план УП'!K138</f>
        <v>0</v>
      </c>
      <c r="L134" s="519">
        <f>'план УП'!L138</f>
        <v>0</v>
      </c>
      <c r="M134" s="519">
        <f>'план УП'!M138</f>
        <v>0</v>
      </c>
      <c r="N134" s="520"/>
      <c r="O134" s="521"/>
      <c r="P134" s="521"/>
      <c r="Q134" s="521"/>
      <c r="R134" s="521"/>
      <c r="S134" s="521"/>
      <c r="T134" s="521"/>
      <c r="U134" s="521"/>
      <c r="V134" s="521"/>
      <c r="W134" s="521"/>
      <c r="X134" s="521"/>
      <c r="Y134" s="521"/>
      <c r="Z134" s="521"/>
      <c r="AA134" s="521"/>
      <c r="AB134" s="521"/>
      <c r="AC134" s="521"/>
      <c r="AD134" s="521"/>
      <c r="AE134" s="521"/>
      <c r="AF134" s="521"/>
      <c r="AG134" s="521"/>
      <c r="AH134" s="521"/>
      <c r="AI134" s="521"/>
      <c r="AJ134" s="521"/>
      <c r="AK134" s="521"/>
      <c r="AL134" s="521"/>
      <c r="AM134" s="521"/>
      <c r="AN134" s="521"/>
      <c r="AO134" s="521"/>
      <c r="AP134" s="521"/>
      <c r="AQ134" s="522"/>
      <c r="AR134" s="520"/>
      <c r="AS134" s="521"/>
      <c r="AT134" s="521"/>
      <c r="AU134" s="521"/>
      <c r="AV134" s="521"/>
      <c r="AW134" s="521"/>
      <c r="AX134" s="521"/>
      <c r="AY134" s="521"/>
      <c r="AZ134" s="521"/>
      <c r="BA134" s="521"/>
      <c r="BB134" s="521"/>
      <c r="BC134" s="521"/>
      <c r="BD134" s="521"/>
      <c r="BE134" s="521"/>
      <c r="BF134" s="521"/>
      <c r="BG134" s="521"/>
      <c r="BH134" s="521"/>
      <c r="BI134" s="521"/>
      <c r="BJ134" s="521"/>
      <c r="BK134" s="521"/>
      <c r="BL134" s="521"/>
      <c r="BM134" s="521"/>
      <c r="BN134" s="521"/>
      <c r="BO134" s="521"/>
      <c r="BP134" s="521"/>
      <c r="BQ134" s="521"/>
      <c r="BR134" s="521"/>
      <c r="BS134" s="521"/>
      <c r="BT134" s="521"/>
      <c r="BU134" s="521"/>
      <c r="BV134" s="521"/>
      <c r="BW134" s="521"/>
      <c r="BX134" s="521"/>
      <c r="BY134" s="521"/>
      <c r="BZ134" s="521"/>
      <c r="CA134" s="521"/>
      <c r="CB134" s="521"/>
      <c r="CC134" s="521"/>
      <c r="CD134" s="521"/>
      <c r="CE134" s="521"/>
      <c r="CF134" s="521"/>
      <c r="CG134" s="521"/>
      <c r="CH134" s="521"/>
      <c r="CI134" s="521"/>
      <c r="CJ134" s="521"/>
      <c r="CK134" s="521"/>
      <c r="CL134" s="521"/>
      <c r="CM134" s="521"/>
      <c r="CN134" s="521"/>
      <c r="CO134" s="521"/>
      <c r="CP134" s="521"/>
      <c r="CQ134" s="521"/>
      <c r="CR134" s="521"/>
      <c r="CS134" s="521"/>
      <c r="CT134" s="521"/>
      <c r="CU134" s="521"/>
      <c r="CV134" s="521"/>
      <c r="CW134" s="521"/>
      <c r="CX134" s="521"/>
      <c r="CY134" s="521"/>
      <c r="CZ134" s="521"/>
      <c r="DA134" s="521"/>
      <c r="DB134" s="521"/>
      <c r="DC134" s="521"/>
      <c r="DD134" s="521"/>
      <c r="DE134" s="521"/>
      <c r="DF134" s="521"/>
      <c r="DG134" s="521"/>
      <c r="DH134" s="521"/>
      <c r="DI134" s="522"/>
    </row>
    <row r="135" spans="1:113" ht="13.5" thickBot="1">
      <c r="A135" s="513" t="str">
        <f>'план УП'!A139</f>
        <v>5Б</v>
      </c>
      <c r="B135" s="100">
        <f>'план УП'!B139</f>
        <v>5</v>
      </c>
      <c r="C135" s="533">
        <f>'план УП'!C139</f>
        <v>0</v>
      </c>
      <c r="D135" s="515">
        <f>'план УП'!D139</f>
        <v>0</v>
      </c>
      <c r="E135" s="516">
        <f>'план УП'!E139</f>
        <v>0</v>
      </c>
      <c r="F135" s="517">
        <f>'план УП'!F139</f>
        <v>0</v>
      </c>
      <c r="G135" s="518">
        <f>'план УП'!G139</f>
        <v>0</v>
      </c>
      <c r="H135" s="519">
        <f>'план УП'!H139</f>
        <v>0</v>
      </c>
      <c r="I135" s="519">
        <f>'план УП'!I139</f>
        <v>0</v>
      </c>
      <c r="J135" s="519">
        <f>'план УП'!J139</f>
        <v>0</v>
      </c>
      <c r="K135" s="519">
        <f>'план УП'!K139</f>
        <v>0</v>
      </c>
      <c r="L135" s="519">
        <f>'план УП'!L139</f>
        <v>0</v>
      </c>
      <c r="M135" s="519">
        <f>'план УП'!M139</f>
        <v>0</v>
      </c>
      <c r="N135" s="520"/>
      <c r="O135" s="521"/>
      <c r="P135" s="521"/>
      <c r="Q135" s="521"/>
      <c r="R135" s="521"/>
      <c r="S135" s="521"/>
      <c r="T135" s="521"/>
      <c r="U135" s="521"/>
      <c r="V135" s="521"/>
      <c r="W135" s="521"/>
      <c r="X135" s="521"/>
      <c r="Y135" s="521"/>
      <c r="Z135" s="521"/>
      <c r="AA135" s="521"/>
      <c r="AB135" s="521"/>
      <c r="AC135" s="521"/>
      <c r="AD135" s="521"/>
      <c r="AE135" s="521"/>
      <c r="AF135" s="521"/>
      <c r="AG135" s="521"/>
      <c r="AH135" s="521"/>
      <c r="AI135" s="521"/>
      <c r="AJ135" s="521"/>
      <c r="AK135" s="521"/>
      <c r="AL135" s="521"/>
      <c r="AM135" s="521"/>
      <c r="AN135" s="521"/>
      <c r="AO135" s="521"/>
      <c r="AP135" s="521"/>
      <c r="AQ135" s="522"/>
      <c r="AR135" s="520"/>
      <c r="AS135" s="521"/>
      <c r="AT135" s="521"/>
      <c r="AU135" s="521"/>
      <c r="AV135" s="521"/>
      <c r="AW135" s="521"/>
      <c r="AX135" s="521"/>
      <c r="AY135" s="521"/>
      <c r="AZ135" s="521"/>
      <c r="BA135" s="521"/>
      <c r="BB135" s="521"/>
      <c r="BC135" s="521"/>
      <c r="BD135" s="521"/>
      <c r="BE135" s="521"/>
      <c r="BF135" s="521"/>
      <c r="BG135" s="521"/>
      <c r="BH135" s="521"/>
      <c r="BI135" s="521"/>
      <c r="BJ135" s="521"/>
      <c r="BK135" s="521"/>
      <c r="BL135" s="521"/>
      <c r="BM135" s="521"/>
      <c r="BN135" s="521"/>
      <c r="BO135" s="521"/>
      <c r="BP135" s="521"/>
      <c r="BQ135" s="521"/>
      <c r="BR135" s="521"/>
      <c r="BS135" s="521"/>
      <c r="BT135" s="521"/>
      <c r="BU135" s="521"/>
      <c r="BV135" s="521"/>
      <c r="BW135" s="521"/>
      <c r="BX135" s="521"/>
      <c r="BY135" s="521"/>
      <c r="BZ135" s="521"/>
      <c r="CA135" s="521"/>
      <c r="CB135" s="521"/>
      <c r="CC135" s="521"/>
      <c r="CD135" s="521"/>
      <c r="CE135" s="521"/>
      <c r="CF135" s="521"/>
      <c r="CG135" s="521"/>
      <c r="CH135" s="521"/>
      <c r="CI135" s="521"/>
      <c r="CJ135" s="521"/>
      <c r="CK135" s="521"/>
      <c r="CL135" s="521"/>
      <c r="CM135" s="521"/>
      <c r="CN135" s="521"/>
      <c r="CO135" s="521"/>
      <c r="CP135" s="521"/>
      <c r="CQ135" s="521"/>
      <c r="CR135" s="521"/>
      <c r="CS135" s="521"/>
      <c r="CT135" s="521"/>
      <c r="CU135" s="521"/>
      <c r="CV135" s="521"/>
      <c r="CW135" s="521"/>
      <c r="CX135" s="521"/>
      <c r="CY135" s="521"/>
      <c r="CZ135" s="521"/>
      <c r="DA135" s="521"/>
      <c r="DB135" s="521"/>
      <c r="DC135" s="521"/>
      <c r="DD135" s="521"/>
      <c r="DE135" s="521"/>
      <c r="DF135" s="521"/>
      <c r="DG135" s="521"/>
      <c r="DH135" s="521"/>
      <c r="DI135" s="522"/>
    </row>
    <row r="136" spans="1:113" ht="12.75">
      <c r="A136" s="525" t="str">
        <f>'план УП'!A140</f>
        <v>6_ИГА</v>
      </c>
      <c r="B136" s="526">
        <f>'план УП'!B140</f>
        <v>0</v>
      </c>
      <c r="C136" s="527" t="str">
        <f>'план УП'!C140</f>
        <v>6_ИГА</v>
      </c>
      <c r="D136" s="528">
        <f>'план УП'!D140</f>
        <v>0</v>
      </c>
      <c r="E136" s="529">
        <f>'план УП'!E140</f>
        <v>12</v>
      </c>
      <c r="F136" s="530">
        <f>'план УП'!F140</f>
        <v>12</v>
      </c>
      <c r="G136" s="531">
        <f>'план УП'!G140</f>
        <v>0</v>
      </c>
      <c r="H136" s="532">
        <f>'план УП'!H140</f>
        <v>0</v>
      </c>
      <c r="I136" s="532">
        <f>'план УП'!I140</f>
        <v>0</v>
      </c>
      <c r="J136" s="532">
        <f>'план УП'!J140</f>
        <v>0</v>
      </c>
      <c r="K136" s="532">
        <f>'план УП'!K140</f>
        <v>0</v>
      </c>
      <c r="L136" s="532">
        <f>'план УП'!L140</f>
        <v>0</v>
      </c>
      <c r="M136" s="532">
        <f>'план УП'!M140</f>
        <v>12</v>
      </c>
      <c r="N136" s="494"/>
      <c r="O136" s="495"/>
      <c r="P136" s="495"/>
      <c r="Q136" s="495"/>
      <c r="R136" s="495"/>
      <c r="S136" s="495"/>
      <c r="T136" s="495"/>
      <c r="U136" s="495"/>
      <c r="V136" s="495"/>
      <c r="W136" s="495"/>
      <c r="X136" s="495"/>
      <c r="Y136" s="495"/>
      <c r="Z136" s="495"/>
      <c r="AA136" s="495"/>
      <c r="AB136" s="495"/>
      <c r="AC136" s="495"/>
      <c r="AD136" s="495"/>
      <c r="AE136" s="495"/>
      <c r="AF136" s="495"/>
      <c r="AG136" s="495"/>
      <c r="AH136" s="495"/>
      <c r="AI136" s="495"/>
      <c r="AJ136" s="495"/>
      <c r="AK136" s="495"/>
      <c r="AL136" s="495"/>
      <c r="AM136" s="495"/>
      <c r="AN136" s="495"/>
      <c r="AO136" s="495"/>
      <c r="AP136" s="495"/>
      <c r="AQ136" s="496"/>
      <c r="AR136" s="497"/>
      <c r="AS136" s="498"/>
      <c r="AT136" s="498"/>
      <c r="AU136" s="498"/>
      <c r="AV136" s="498"/>
      <c r="AW136" s="498"/>
      <c r="AX136" s="498"/>
      <c r="AY136" s="498"/>
      <c r="AZ136" s="498"/>
      <c r="BA136" s="498"/>
      <c r="BB136" s="498"/>
      <c r="BC136" s="498"/>
      <c r="BD136" s="498"/>
      <c r="BE136" s="498"/>
      <c r="BF136" s="498"/>
      <c r="BG136" s="498"/>
      <c r="BH136" s="498"/>
      <c r="BI136" s="498"/>
      <c r="BJ136" s="498"/>
      <c r="BK136" s="498"/>
      <c r="BL136" s="498"/>
      <c r="BM136" s="498"/>
      <c r="BN136" s="498"/>
      <c r="BO136" s="498"/>
      <c r="BP136" s="498"/>
      <c r="BQ136" s="498"/>
      <c r="BR136" s="498"/>
      <c r="BS136" s="498"/>
      <c r="BT136" s="498"/>
      <c r="BU136" s="498"/>
      <c r="BV136" s="498"/>
      <c r="BW136" s="498"/>
      <c r="BX136" s="498"/>
      <c r="BY136" s="498"/>
      <c r="BZ136" s="498"/>
      <c r="CA136" s="498"/>
      <c r="CB136" s="498"/>
      <c r="CC136" s="498"/>
      <c r="CD136" s="498"/>
      <c r="CE136" s="498"/>
      <c r="CF136" s="498"/>
      <c r="CG136" s="498"/>
      <c r="CH136" s="498"/>
      <c r="CI136" s="498"/>
      <c r="CJ136" s="498"/>
      <c r="CK136" s="498"/>
      <c r="CL136" s="498"/>
      <c r="CM136" s="498"/>
      <c r="CN136" s="498"/>
      <c r="CO136" s="498"/>
      <c r="CP136" s="498"/>
      <c r="CQ136" s="498"/>
      <c r="CR136" s="498"/>
      <c r="CS136" s="498"/>
      <c r="CT136" s="498"/>
      <c r="CU136" s="498"/>
      <c r="CV136" s="498"/>
      <c r="CW136" s="498"/>
      <c r="CX136" s="498"/>
      <c r="CY136" s="498"/>
      <c r="CZ136" s="498"/>
      <c r="DA136" s="498"/>
      <c r="DB136" s="498"/>
      <c r="DC136" s="498"/>
      <c r="DD136" s="498"/>
      <c r="DE136" s="498"/>
      <c r="DF136" s="498"/>
      <c r="DG136" s="498"/>
      <c r="DH136" s="498"/>
      <c r="DI136" s="499"/>
    </row>
    <row r="137" spans="1:113" ht="12.75">
      <c r="A137" s="513" t="str">
        <f>'план УП'!A141</f>
        <v>6Б</v>
      </c>
      <c r="B137" s="100">
        <f>'план УП'!B141</f>
        <v>1</v>
      </c>
      <c r="C137" s="514" t="str">
        <f>'план УП'!C141</f>
        <v>ВКР</v>
      </c>
      <c r="D137" s="515">
        <f>'план УП'!D141</f>
        <v>0</v>
      </c>
      <c r="E137" s="516">
        <f>'план УП'!E141</f>
        <v>12</v>
      </c>
      <c r="F137" s="517">
        <f>'план УП'!F141</f>
        <v>12</v>
      </c>
      <c r="G137" s="518">
        <f>'план УП'!G141</f>
        <v>0</v>
      </c>
      <c r="H137" s="519">
        <f>'план УП'!H141</f>
        <v>0</v>
      </c>
      <c r="I137" s="519">
        <f>'план УП'!I141</f>
        <v>0</v>
      </c>
      <c r="J137" s="519">
        <f>'план УП'!J141</f>
        <v>0</v>
      </c>
      <c r="K137" s="519">
        <f>'план УП'!K141</f>
        <v>0</v>
      </c>
      <c r="L137" s="519">
        <f>'план УП'!L141</f>
        <v>0</v>
      </c>
      <c r="M137" s="519">
        <f>'план УП'!M141</f>
        <v>12</v>
      </c>
      <c r="N137" s="520"/>
      <c r="O137" s="521"/>
      <c r="P137" s="521"/>
      <c r="Q137" s="521"/>
      <c r="R137" s="521"/>
      <c r="S137" s="521"/>
      <c r="T137" s="521"/>
      <c r="U137" s="521"/>
      <c r="V137" s="521"/>
      <c r="W137" s="521"/>
      <c r="X137" s="521"/>
      <c r="Y137" s="521"/>
      <c r="Z137" s="521"/>
      <c r="AA137" s="521"/>
      <c r="AB137" s="521"/>
      <c r="AC137" s="521"/>
      <c r="AD137" s="521"/>
      <c r="AE137" s="521"/>
      <c r="AF137" s="521"/>
      <c r="AG137" s="521"/>
      <c r="AH137" s="521"/>
      <c r="AI137" s="521"/>
      <c r="AJ137" s="521"/>
      <c r="AK137" s="521"/>
      <c r="AL137" s="521"/>
      <c r="AM137" s="521"/>
      <c r="AN137" s="521"/>
      <c r="AO137" s="521"/>
      <c r="AP137" s="521"/>
      <c r="AQ137" s="522"/>
      <c r="AR137" s="520"/>
      <c r="AS137" s="521"/>
      <c r="AT137" s="521"/>
      <c r="AU137" s="521"/>
      <c r="AV137" s="521"/>
      <c r="AW137" s="521"/>
      <c r="AX137" s="521"/>
      <c r="AY137" s="521"/>
      <c r="AZ137" s="521"/>
      <c r="BA137" s="521"/>
      <c r="BB137" s="521"/>
      <c r="BC137" s="521"/>
      <c r="BD137" s="521"/>
      <c r="BE137" s="521"/>
      <c r="BF137" s="521"/>
      <c r="BG137" s="521"/>
      <c r="BH137" s="521"/>
      <c r="BI137" s="521"/>
      <c r="BJ137" s="521"/>
      <c r="BK137" s="521"/>
      <c r="BL137" s="521"/>
      <c r="BM137" s="521"/>
      <c r="BN137" s="521"/>
      <c r="BO137" s="521"/>
      <c r="BP137" s="521"/>
      <c r="BQ137" s="521"/>
      <c r="BR137" s="521"/>
      <c r="BS137" s="521"/>
      <c r="BT137" s="521"/>
      <c r="BU137" s="521"/>
      <c r="BV137" s="521"/>
      <c r="BW137" s="521"/>
      <c r="BX137" s="521"/>
      <c r="BY137" s="521"/>
      <c r="BZ137" s="521"/>
      <c r="CA137" s="521"/>
      <c r="CB137" s="521"/>
      <c r="CC137" s="521"/>
      <c r="CD137" s="521"/>
      <c r="CE137" s="521"/>
      <c r="CF137" s="521"/>
      <c r="CG137" s="521"/>
      <c r="CH137" s="521"/>
      <c r="CI137" s="521"/>
      <c r="CJ137" s="521"/>
      <c r="CK137" s="521"/>
      <c r="CL137" s="521"/>
      <c r="CM137" s="521"/>
      <c r="CN137" s="521"/>
      <c r="CO137" s="521"/>
      <c r="CP137" s="521"/>
      <c r="CQ137" s="521"/>
      <c r="CR137" s="521"/>
      <c r="CS137" s="521"/>
      <c r="CT137" s="521"/>
      <c r="CU137" s="521"/>
      <c r="CV137" s="521"/>
      <c r="CW137" s="521"/>
      <c r="CX137" s="521"/>
      <c r="CY137" s="521"/>
      <c r="CZ137" s="521"/>
      <c r="DA137" s="521"/>
      <c r="DB137" s="521"/>
      <c r="DC137" s="521"/>
      <c r="DD137" s="521"/>
      <c r="DE137" s="521"/>
      <c r="DF137" s="521"/>
      <c r="DG137" s="521"/>
      <c r="DH137" s="521"/>
      <c r="DI137" s="522"/>
    </row>
    <row r="138" spans="1:113" ht="12.75">
      <c r="A138" s="513" t="str">
        <f>'план УП'!A142</f>
        <v>6Б</v>
      </c>
      <c r="B138" s="100">
        <f>'план УП'!B142</f>
        <v>2</v>
      </c>
      <c r="C138" s="108">
        <f>'план УП'!C142</f>
        <v>0</v>
      </c>
      <c r="D138" s="515">
        <f>'план УП'!D142</f>
        <v>0</v>
      </c>
      <c r="E138" s="516">
        <f>'план УП'!E142</f>
        <v>0</v>
      </c>
      <c r="F138" s="517">
        <f>'план УП'!F142</f>
        <v>0</v>
      </c>
      <c r="G138" s="518">
        <f>'план УП'!G142</f>
        <v>0</v>
      </c>
      <c r="H138" s="519">
        <f>'план УП'!H142</f>
        <v>0</v>
      </c>
      <c r="I138" s="519">
        <f>'план УП'!I142</f>
        <v>0</v>
      </c>
      <c r="J138" s="519">
        <f>'план УП'!J142</f>
        <v>0</v>
      </c>
      <c r="K138" s="519">
        <f>'план УП'!K142</f>
        <v>0</v>
      </c>
      <c r="L138" s="519">
        <f>'план УП'!L142</f>
        <v>0</v>
      </c>
      <c r="M138" s="519">
        <f>'план УП'!M142</f>
        <v>0</v>
      </c>
      <c r="N138" s="520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1"/>
      <c r="AK138" s="521"/>
      <c r="AL138" s="521"/>
      <c r="AM138" s="521"/>
      <c r="AN138" s="521"/>
      <c r="AO138" s="521"/>
      <c r="AP138" s="521"/>
      <c r="AQ138" s="522"/>
      <c r="AR138" s="520"/>
      <c r="AS138" s="521"/>
      <c r="AT138" s="521"/>
      <c r="AU138" s="521"/>
      <c r="AV138" s="521"/>
      <c r="AW138" s="521"/>
      <c r="AX138" s="521"/>
      <c r="AY138" s="521"/>
      <c r="AZ138" s="521"/>
      <c r="BA138" s="521"/>
      <c r="BB138" s="521"/>
      <c r="BC138" s="521"/>
      <c r="BD138" s="521"/>
      <c r="BE138" s="521"/>
      <c r="BF138" s="521"/>
      <c r="BG138" s="521"/>
      <c r="BH138" s="521"/>
      <c r="BI138" s="521"/>
      <c r="BJ138" s="521"/>
      <c r="BK138" s="521"/>
      <c r="BL138" s="521"/>
      <c r="BM138" s="521"/>
      <c r="BN138" s="521"/>
      <c r="BO138" s="521"/>
      <c r="BP138" s="521"/>
      <c r="BQ138" s="521"/>
      <c r="BR138" s="521"/>
      <c r="BS138" s="521"/>
      <c r="BT138" s="521"/>
      <c r="BU138" s="521"/>
      <c r="BV138" s="521"/>
      <c r="BW138" s="521"/>
      <c r="BX138" s="521"/>
      <c r="BY138" s="521"/>
      <c r="BZ138" s="521"/>
      <c r="CA138" s="521"/>
      <c r="CB138" s="521"/>
      <c r="CC138" s="521"/>
      <c r="CD138" s="521"/>
      <c r="CE138" s="521"/>
      <c r="CF138" s="521"/>
      <c r="CG138" s="521"/>
      <c r="CH138" s="521"/>
      <c r="CI138" s="521"/>
      <c r="CJ138" s="521"/>
      <c r="CK138" s="521"/>
      <c r="CL138" s="521"/>
      <c r="CM138" s="521"/>
      <c r="CN138" s="521"/>
      <c r="CO138" s="521"/>
      <c r="CP138" s="521"/>
      <c r="CQ138" s="521"/>
      <c r="CR138" s="521"/>
      <c r="CS138" s="521"/>
      <c r="CT138" s="521"/>
      <c r="CU138" s="521"/>
      <c r="CV138" s="521"/>
      <c r="CW138" s="521"/>
      <c r="CX138" s="521"/>
      <c r="CY138" s="521"/>
      <c r="CZ138" s="521"/>
      <c r="DA138" s="521"/>
      <c r="DB138" s="521"/>
      <c r="DC138" s="521"/>
      <c r="DD138" s="521"/>
      <c r="DE138" s="521"/>
      <c r="DF138" s="521"/>
      <c r="DG138" s="521"/>
      <c r="DH138" s="521"/>
      <c r="DI138" s="522"/>
    </row>
    <row r="139" spans="1:113" ht="13.5" thickBot="1">
      <c r="A139" s="537" t="str">
        <f>'план УП'!A143</f>
        <v>6Б</v>
      </c>
      <c r="B139" s="111">
        <f>'план УП'!B143</f>
        <v>3</v>
      </c>
      <c r="C139" s="538">
        <f>'план УП'!C143</f>
        <v>0</v>
      </c>
      <c r="D139" s="539">
        <f>'план УП'!D143</f>
        <v>0</v>
      </c>
      <c r="E139" s="540">
        <f>'план УП'!E143</f>
        <v>0</v>
      </c>
      <c r="F139" s="541">
        <f>'план УП'!F143</f>
        <v>0</v>
      </c>
      <c r="G139" s="542">
        <f>'план УП'!G143</f>
        <v>0</v>
      </c>
      <c r="H139" s="543">
        <f>'план УП'!H143</f>
        <v>0</v>
      </c>
      <c r="I139" s="543">
        <f>'план УП'!I143</f>
        <v>0</v>
      </c>
      <c r="J139" s="543">
        <f>'план УП'!J143</f>
        <v>0</v>
      </c>
      <c r="K139" s="543">
        <f>'план УП'!K143</f>
        <v>0</v>
      </c>
      <c r="L139" s="543">
        <f>'план УП'!L143</f>
        <v>0</v>
      </c>
      <c r="M139" s="543">
        <f>'план УП'!M143</f>
        <v>0</v>
      </c>
      <c r="N139" s="544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45"/>
      <c r="AD139" s="545"/>
      <c r="AE139" s="545"/>
      <c r="AF139" s="545"/>
      <c r="AG139" s="545"/>
      <c r="AH139" s="545"/>
      <c r="AI139" s="545"/>
      <c r="AJ139" s="545"/>
      <c r="AK139" s="545"/>
      <c r="AL139" s="545"/>
      <c r="AM139" s="545"/>
      <c r="AN139" s="545"/>
      <c r="AO139" s="545"/>
      <c r="AP139" s="545"/>
      <c r="AQ139" s="546"/>
      <c r="AR139" s="544"/>
      <c r="AS139" s="545"/>
      <c r="AT139" s="545"/>
      <c r="AU139" s="545"/>
      <c r="AV139" s="545"/>
      <c r="AW139" s="545"/>
      <c r="AX139" s="545"/>
      <c r="AY139" s="545"/>
      <c r="AZ139" s="545"/>
      <c r="BA139" s="545"/>
      <c r="BB139" s="545"/>
      <c r="BC139" s="545"/>
      <c r="BD139" s="545"/>
      <c r="BE139" s="545"/>
      <c r="BF139" s="545"/>
      <c r="BG139" s="545"/>
      <c r="BH139" s="545"/>
      <c r="BI139" s="545"/>
      <c r="BJ139" s="545"/>
      <c r="BK139" s="545"/>
      <c r="BL139" s="545"/>
      <c r="BM139" s="545"/>
      <c r="BN139" s="545"/>
      <c r="BO139" s="545"/>
      <c r="BP139" s="545"/>
      <c r="BQ139" s="545"/>
      <c r="BR139" s="545"/>
      <c r="BS139" s="545"/>
      <c r="BT139" s="545"/>
      <c r="BU139" s="545"/>
      <c r="BV139" s="545"/>
      <c r="BW139" s="545"/>
      <c r="BX139" s="545"/>
      <c r="BY139" s="545"/>
      <c r="BZ139" s="545"/>
      <c r="CA139" s="545"/>
      <c r="CB139" s="545"/>
      <c r="CC139" s="545"/>
      <c r="CD139" s="545"/>
      <c r="CE139" s="545"/>
      <c r="CF139" s="545"/>
      <c r="CG139" s="545"/>
      <c r="CH139" s="545"/>
      <c r="CI139" s="545"/>
      <c r="CJ139" s="545"/>
      <c r="CK139" s="545"/>
      <c r="CL139" s="545"/>
      <c r="CM139" s="545"/>
      <c r="CN139" s="545"/>
      <c r="CO139" s="545"/>
      <c r="CP139" s="545"/>
      <c r="CQ139" s="545"/>
      <c r="CR139" s="545"/>
      <c r="CS139" s="545"/>
      <c r="CT139" s="545"/>
      <c r="CU139" s="545"/>
      <c r="CV139" s="545"/>
      <c r="CW139" s="545"/>
      <c r="CX139" s="545"/>
      <c r="CY139" s="545"/>
      <c r="CZ139" s="545"/>
      <c r="DA139" s="545"/>
      <c r="DB139" s="545"/>
      <c r="DC139" s="545"/>
      <c r="DD139" s="545"/>
      <c r="DE139" s="545"/>
      <c r="DF139" s="545"/>
      <c r="DG139" s="545"/>
      <c r="DH139" s="545"/>
      <c r="DI139" s="546"/>
    </row>
    <row r="140" spans="1:13" ht="12.75">
      <c r="A140" s="547">
        <v>0</v>
      </c>
      <c r="B140" s="547">
        <v>0</v>
      </c>
      <c r="C140" s="548">
        <v>0</v>
      </c>
      <c r="D140" s="549">
        <v>0</v>
      </c>
      <c r="E140" s="550">
        <v>0</v>
      </c>
      <c r="F140" s="551">
        <v>0</v>
      </c>
      <c r="G140" s="552">
        <v>0</v>
      </c>
      <c r="H140" s="552">
        <v>0</v>
      </c>
      <c r="I140" s="552">
        <v>0</v>
      </c>
      <c r="J140" s="552">
        <v>0</v>
      </c>
      <c r="K140" s="552">
        <v>0</v>
      </c>
      <c r="L140" s="552">
        <v>0</v>
      </c>
      <c r="M140" s="552">
        <v>0</v>
      </c>
    </row>
    <row r="141" spans="1:13" ht="12.75">
      <c r="A141" s="553">
        <v>0</v>
      </c>
      <c r="B141" s="553">
        <v>0</v>
      </c>
      <c r="C141" s="553">
        <v>0</v>
      </c>
      <c r="D141" s="553">
        <v>0</v>
      </c>
      <c r="E141" s="553">
        <v>0</v>
      </c>
      <c r="F141" s="553">
        <v>0</v>
      </c>
      <c r="G141" s="553">
        <v>0</v>
      </c>
      <c r="H141" s="553">
        <v>0</v>
      </c>
      <c r="I141" s="553">
        <v>0</v>
      </c>
      <c r="J141" s="553">
        <v>0</v>
      </c>
      <c r="K141" s="553">
        <v>0</v>
      </c>
      <c r="L141" s="553">
        <v>0</v>
      </c>
      <c r="M141" s="553">
        <v>0</v>
      </c>
    </row>
    <row r="142" spans="1:13" ht="12.75">
      <c r="A142" s="553">
        <v>0</v>
      </c>
      <c r="B142" s="553">
        <v>0</v>
      </c>
      <c r="C142" s="553">
        <v>0</v>
      </c>
      <c r="D142" s="553">
        <v>0</v>
      </c>
      <c r="E142" s="553">
        <v>0</v>
      </c>
      <c r="F142" s="553">
        <v>0</v>
      </c>
      <c r="G142" s="553">
        <v>0</v>
      </c>
      <c r="H142" s="553">
        <v>0</v>
      </c>
      <c r="I142" s="553">
        <v>0</v>
      </c>
      <c r="J142" s="553">
        <v>0</v>
      </c>
      <c r="K142" s="553">
        <v>0</v>
      </c>
      <c r="L142" s="553">
        <v>0</v>
      </c>
      <c r="M142" s="553">
        <v>0</v>
      </c>
    </row>
    <row r="143" spans="1:13" ht="12.75">
      <c r="A143" s="553">
        <v>0</v>
      </c>
      <c r="B143" s="553">
        <v>0</v>
      </c>
      <c r="C143" s="553">
        <v>0</v>
      </c>
      <c r="D143" s="553">
        <v>0</v>
      </c>
      <c r="E143" s="553">
        <v>0</v>
      </c>
      <c r="F143" s="553">
        <v>0</v>
      </c>
      <c r="G143" s="553">
        <v>0</v>
      </c>
      <c r="H143" s="553">
        <v>0</v>
      </c>
      <c r="I143" s="553">
        <v>0</v>
      </c>
      <c r="J143" s="553">
        <v>0</v>
      </c>
      <c r="K143" s="553">
        <v>0</v>
      </c>
      <c r="L143" s="553">
        <v>0</v>
      </c>
      <c r="M143" s="553">
        <v>0</v>
      </c>
    </row>
    <row r="144" spans="1:13" ht="12.75">
      <c r="A144" s="553">
        <v>0</v>
      </c>
      <c r="B144" s="553">
        <v>0</v>
      </c>
      <c r="C144" s="553">
        <v>0</v>
      </c>
      <c r="D144" s="553">
        <v>0</v>
      </c>
      <c r="E144" s="553">
        <v>0</v>
      </c>
      <c r="F144" s="553">
        <v>0</v>
      </c>
      <c r="G144" s="553">
        <v>0</v>
      </c>
      <c r="H144" s="553">
        <v>0</v>
      </c>
      <c r="I144" s="553">
        <v>0</v>
      </c>
      <c r="J144" s="553">
        <v>0</v>
      </c>
      <c r="K144" s="553">
        <v>0</v>
      </c>
      <c r="L144" s="553">
        <v>0</v>
      </c>
      <c r="M144" s="553">
        <v>0</v>
      </c>
    </row>
    <row r="145" spans="1:13" ht="12.75">
      <c r="A145" s="553">
        <v>0</v>
      </c>
      <c r="B145" s="553">
        <v>0</v>
      </c>
      <c r="C145" s="553">
        <v>0</v>
      </c>
      <c r="D145" s="553">
        <v>0</v>
      </c>
      <c r="E145" s="553">
        <v>0</v>
      </c>
      <c r="F145" s="553">
        <v>0</v>
      </c>
      <c r="G145" s="553">
        <v>0</v>
      </c>
      <c r="H145" s="553">
        <v>0</v>
      </c>
      <c r="I145" s="553">
        <v>0</v>
      </c>
      <c r="J145" s="553">
        <v>0</v>
      </c>
      <c r="K145" s="553">
        <v>0</v>
      </c>
      <c r="L145" s="553">
        <v>0</v>
      </c>
      <c r="M145" s="553">
        <v>0</v>
      </c>
    </row>
    <row r="146" spans="1:13" ht="12.75">
      <c r="A146" s="553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</row>
    <row r="147" spans="1:13" ht="12.75">
      <c r="A147" s="553"/>
      <c r="B147" s="553"/>
      <c r="C147" s="553"/>
      <c r="D147" s="553"/>
      <c r="E147" s="553"/>
      <c r="F147" s="553"/>
      <c r="G147" s="553"/>
      <c r="H147" s="553"/>
      <c r="I147" s="553"/>
      <c r="J147" s="553"/>
      <c r="K147" s="553"/>
      <c r="L147" s="553"/>
      <c r="M147" s="553"/>
    </row>
    <row r="148" spans="1:13" ht="12.75">
      <c r="A148" s="553"/>
      <c r="B148" s="553"/>
      <c r="C148" s="553"/>
      <c r="D148" s="553"/>
      <c r="E148" s="553"/>
      <c r="F148" s="553"/>
      <c r="G148" s="553"/>
      <c r="H148" s="553"/>
      <c r="I148" s="553"/>
      <c r="J148" s="553"/>
      <c r="K148" s="553"/>
      <c r="L148" s="553"/>
      <c r="M148" s="553"/>
    </row>
    <row r="149" spans="1:13" ht="12.75">
      <c r="A149" s="553"/>
      <c r="B149" s="553"/>
      <c r="C149" s="553"/>
      <c r="D149" s="553"/>
      <c r="E149" s="553"/>
      <c r="F149" s="553"/>
      <c r="G149" s="553"/>
      <c r="H149" s="553"/>
      <c r="I149" s="553"/>
      <c r="J149" s="553"/>
      <c r="K149" s="553"/>
      <c r="L149" s="553"/>
      <c r="M149" s="553"/>
    </row>
    <row r="150" spans="1:13" ht="12.75">
      <c r="A150" s="553"/>
      <c r="B150" s="553"/>
      <c r="C150" s="553"/>
      <c r="D150" s="553"/>
      <c r="E150" s="553"/>
      <c r="F150" s="553"/>
      <c r="G150" s="553"/>
      <c r="H150" s="553"/>
      <c r="I150" s="553"/>
      <c r="J150" s="553"/>
      <c r="K150" s="553"/>
      <c r="L150" s="553"/>
      <c r="M150" s="553"/>
    </row>
    <row r="151" spans="1:13" ht="12.75">
      <c r="A151" s="553"/>
      <c r="B151" s="554"/>
      <c r="C151" s="553"/>
      <c r="D151" s="553"/>
      <c r="E151" s="553"/>
      <c r="F151" s="553"/>
      <c r="G151" s="553"/>
      <c r="H151" s="553"/>
      <c r="I151" s="553"/>
      <c r="J151" s="553"/>
      <c r="K151" s="553"/>
      <c r="L151" s="553"/>
      <c r="M151" s="553"/>
    </row>
    <row r="152" spans="1:13" ht="12.75">
      <c r="A152" s="553"/>
      <c r="B152" s="554"/>
      <c r="C152" s="553"/>
      <c r="D152" s="553"/>
      <c r="E152" s="553"/>
      <c r="F152" s="553"/>
      <c r="G152" s="553"/>
      <c r="H152" s="553"/>
      <c r="I152" s="553"/>
      <c r="J152" s="553"/>
      <c r="K152" s="553"/>
      <c r="L152" s="553"/>
      <c r="M152" s="553"/>
    </row>
    <row r="153" spans="1:13" ht="12.75">
      <c r="A153" s="553"/>
      <c r="B153" s="553"/>
      <c r="C153" s="553"/>
      <c r="D153" s="553"/>
      <c r="E153" s="553"/>
      <c r="F153" s="553"/>
      <c r="G153" s="553"/>
      <c r="H153" s="553"/>
      <c r="I153" s="553"/>
      <c r="J153" s="553"/>
      <c r="K153" s="553"/>
      <c r="L153" s="553"/>
      <c r="M153" s="553"/>
    </row>
    <row r="154" spans="1:13" ht="12.75">
      <c r="A154" s="555"/>
      <c r="B154" s="555"/>
      <c r="C154" s="555"/>
      <c r="D154" s="555"/>
      <c r="E154" s="555"/>
      <c r="F154" s="555"/>
      <c r="G154" s="555"/>
      <c r="H154" s="555"/>
      <c r="I154" s="555"/>
      <c r="J154" s="555"/>
      <c r="K154" s="555"/>
      <c r="L154" s="555"/>
      <c r="M154" s="555"/>
    </row>
    <row r="155" spans="1:13" ht="12.75">
      <c r="A155" s="555"/>
      <c r="B155" s="555"/>
      <c r="C155" s="555"/>
      <c r="D155" s="555"/>
      <c r="E155" s="555"/>
      <c r="F155" s="555"/>
      <c r="G155" s="555"/>
      <c r="H155" s="555"/>
      <c r="I155" s="555"/>
      <c r="J155" s="555"/>
      <c r="K155" s="555"/>
      <c r="L155" s="555"/>
      <c r="M155" s="555"/>
    </row>
    <row r="156" spans="1:13" ht="12.75">
      <c r="A156" s="555"/>
      <c r="B156" s="555"/>
      <c r="C156" s="555"/>
      <c r="D156" s="555"/>
      <c r="E156" s="555"/>
      <c r="F156" s="555"/>
      <c r="G156" s="555"/>
      <c r="H156" s="555"/>
      <c r="I156" s="555"/>
      <c r="J156" s="555"/>
      <c r="K156" s="555"/>
      <c r="L156" s="555"/>
      <c r="M156" s="555"/>
    </row>
    <row r="157" spans="1:13" ht="12.75">
      <c r="A157" s="555"/>
      <c r="B157" s="555"/>
      <c r="C157" s="555"/>
      <c r="D157" s="555"/>
      <c r="E157" s="555"/>
      <c r="F157" s="555"/>
      <c r="G157" s="555"/>
      <c r="H157" s="555"/>
      <c r="I157" s="555"/>
      <c r="J157" s="555"/>
      <c r="K157" s="555"/>
      <c r="L157" s="555"/>
      <c r="M157" s="555"/>
    </row>
    <row r="158" spans="1:13" ht="12.75">
      <c r="A158" s="555"/>
      <c r="B158" s="555"/>
      <c r="C158" s="555"/>
      <c r="D158" s="555"/>
      <c r="E158" s="555"/>
      <c r="F158" s="555"/>
      <c r="G158" s="555"/>
      <c r="H158" s="555"/>
      <c r="I158" s="555"/>
      <c r="J158" s="555"/>
      <c r="K158" s="555"/>
      <c r="L158" s="555"/>
      <c r="M158" s="555"/>
    </row>
    <row r="196" s="556" customFormat="1" ht="12.75"/>
    <row r="197" s="556" customFormat="1" ht="12.75">
      <c r="A197" s="556">
        <v>0</v>
      </c>
    </row>
    <row r="198" s="556" customFormat="1" ht="12.75">
      <c r="A198" s="556" t="s">
        <v>41</v>
      </c>
    </row>
    <row r="199" s="556" customFormat="1" ht="12.75"/>
  </sheetData>
  <sheetProtection formatCells="0" autoFilter="0"/>
  <autoFilter ref="C18:DI18"/>
  <mergeCells count="115">
    <mergeCell ref="DG16:DG18"/>
    <mergeCell ref="DH16:DH18"/>
    <mergeCell ref="CB16:CB18"/>
    <mergeCell ref="BE16:BE18"/>
    <mergeCell ref="BF16:BF18"/>
    <mergeCell ref="BL16:BL18"/>
    <mergeCell ref="DA16:DA18"/>
    <mergeCell ref="CT16:CT18"/>
    <mergeCell ref="DC16:DC18"/>
    <mergeCell ref="CC16:CC18"/>
    <mergeCell ref="DF16:DF18"/>
    <mergeCell ref="CR16:CR18"/>
    <mergeCell ref="CY16:CY18"/>
    <mergeCell ref="CZ16:CZ18"/>
    <mergeCell ref="CX16:CX18"/>
    <mergeCell ref="DI16:DI18"/>
    <mergeCell ref="R16:R18"/>
    <mergeCell ref="W16:W18"/>
    <mergeCell ref="DD16:DD18"/>
    <mergeCell ref="DE16:DE18"/>
    <mergeCell ref="DB16:DB18"/>
    <mergeCell ref="AH16:AH18"/>
    <mergeCell ref="AI16:AI18"/>
    <mergeCell ref="Z16:Z18"/>
    <mergeCell ref="AA16:AA18"/>
    <mergeCell ref="AO16:AO18"/>
    <mergeCell ref="BK16:BK18"/>
    <mergeCell ref="BB16:BB18"/>
    <mergeCell ref="BC16:BC18"/>
    <mergeCell ref="AQ16:AQ18"/>
    <mergeCell ref="BD16:BD18"/>
    <mergeCell ref="AU16:AU18"/>
    <mergeCell ref="AV16:AV18"/>
    <mergeCell ref="AP16:AP18"/>
    <mergeCell ref="CU16:CU18"/>
    <mergeCell ref="CV16:CV18"/>
    <mergeCell ref="CW16:CW18"/>
    <mergeCell ref="CJ16:CJ18"/>
    <mergeCell ref="CS16:CS18"/>
    <mergeCell ref="CG16:CG18"/>
    <mergeCell ref="CH16:CH18"/>
    <mergeCell ref="CI16:CI18"/>
    <mergeCell ref="A17:B17"/>
    <mergeCell ref="E16:E18"/>
    <mergeCell ref="F16:F18"/>
    <mergeCell ref="N16:N18"/>
    <mergeCell ref="T16:T18"/>
    <mergeCell ref="AL16:AL18"/>
    <mergeCell ref="AN16:AN18"/>
    <mergeCell ref="CM16:CM18"/>
    <mergeCell ref="CN16:CN18"/>
    <mergeCell ref="CK16:CK18"/>
    <mergeCell ref="CL16:CL18"/>
    <mergeCell ref="CF16:CF18"/>
    <mergeCell ref="CD16:CD18"/>
    <mergeCell ref="CE16:CE18"/>
    <mergeCell ref="BP16:BP18"/>
    <mergeCell ref="BZ16:BZ18"/>
    <mergeCell ref="BU16:BU18"/>
    <mergeCell ref="BS16:BS18"/>
    <mergeCell ref="CA16:CA18"/>
    <mergeCell ref="BF3:CQ11"/>
    <mergeCell ref="CO16:CO18"/>
    <mergeCell ref="CP16:CP18"/>
    <mergeCell ref="CQ16:CQ18"/>
    <mergeCell ref="AR15:DI15"/>
    <mergeCell ref="BV16:BV18"/>
    <mergeCell ref="BT16:BT18"/>
    <mergeCell ref="BX16:BX18"/>
    <mergeCell ref="BY16:BY18"/>
    <mergeCell ref="BW16:BW18"/>
    <mergeCell ref="BO16:BO18"/>
    <mergeCell ref="AX16:AX18"/>
    <mergeCell ref="AY16:AY18"/>
    <mergeCell ref="BR16:BR18"/>
    <mergeCell ref="BN16:BN18"/>
    <mergeCell ref="BM16:BM18"/>
    <mergeCell ref="AK16:AK18"/>
    <mergeCell ref="AE16:AE18"/>
    <mergeCell ref="AF16:AF18"/>
    <mergeCell ref="BA16:BA18"/>
    <mergeCell ref="AZ16:AZ18"/>
    <mergeCell ref="AJ16:AJ18"/>
    <mergeCell ref="AS16:AS18"/>
    <mergeCell ref="AT16:AT18"/>
    <mergeCell ref="AR16:AR18"/>
    <mergeCell ref="AM16:AM18"/>
    <mergeCell ref="BJ16:BJ18"/>
    <mergeCell ref="R4:AJ4"/>
    <mergeCell ref="A2:D3"/>
    <mergeCell ref="E13:M15"/>
    <mergeCell ref="N13:DI14"/>
    <mergeCell ref="A13:A16"/>
    <mergeCell ref="B13:B16"/>
    <mergeCell ref="BQ16:BQ18"/>
    <mergeCell ref="N15:AQ15"/>
    <mergeCell ref="AB16:AB18"/>
    <mergeCell ref="AW16:AW18"/>
    <mergeCell ref="BG16:BG18"/>
    <mergeCell ref="BH16:BH18"/>
    <mergeCell ref="BI16:BI18"/>
    <mergeCell ref="Y16:Y18"/>
    <mergeCell ref="R5:AJ5"/>
    <mergeCell ref="R6:AJ6"/>
    <mergeCell ref="S16:S18"/>
    <mergeCell ref="AG16:AG18"/>
    <mergeCell ref="AC16:AC18"/>
    <mergeCell ref="AD16:AD18"/>
    <mergeCell ref="U16:U18"/>
    <mergeCell ref="V16:V18"/>
    <mergeCell ref="X16:X18"/>
    <mergeCell ref="G16:M16"/>
    <mergeCell ref="O16:O18"/>
    <mergeCell ref="P16:P18"/>
    <mergeCell ref="Q16:Q18"/>
  </mergeCells>
  <conditionalFormatting sqref="F20 F31 F43 F59 F76 F102">
    <cfRule type="cellIs" priority="1" dxfId="6" operator="lessThan" stopIfTrue="1">
      <formula>E20</formula>
    </cfRule>
    <cfRule type="cellIs" priority="2" dxfId="5" operator="greaterThan" stopIfTrue="1">
      <formula>E20</formula>
    </cfRule>
    <cfRule type="cellIs" priority="3" dxfId="4" operator="equal" stopIfTrue="1">
      <formula>E20</formula>
    </cfRule>
  </conditionalFormatting>
  <conditionalFormatting sqref="F19 F21:F30 F44:F58 F60:F75 F32:F42 F103:F139 F77:F101">
    <cfRule type="cellIs" priority="4" dxfId="3" operator="lessThan" stopIfTrue="1">
      <formula>E19</formula>
    </cfRule>
    <cfRule type="cellIs" priority="5" dxfId="1" operator="equal" stopIfTrue="1">
      <formula>E19</formula>
    </cfRule>
    <cfRule type="cellIs" priority="6" dxfId="1" operator="greaterThan" stopIfTrue="1">
      <formula>E19</formula>
    </cfRule>
  </conditionalFormatting>
  <conditionalFormatting sqref="N137:DI139 N32:DI41 N60:DI74 N129:DI129 N131:DI135 N21:DI30 N44:DI58 N77:DI101 N103:DI127">
    <cfRule type="expression" priority="7" dxfId="0" stopIfTrue="1">
      <formula>AND(N21="V",N21="v")</formula>
    </cfRule>
  </conditionalFormatting>
  <dataValidations count="2">
    <dataValidation type="list" allowBlank="1" showInputMessage="1" showErrorMessage="1" sqref="N137:DI139 N32:DI41 N60:DI74 N129:DI129 N131:DI135 N21:DI30 N44:DI58 N77:DI101 N103:DI127">
      <formula1>$A$197:$A$198</formula1>
    </dataValidation>
    <dataValidation type="list" allowBlank="1" showInputMessage="1" showErrorMessage="1" sqref="D137:D139 D77:D101 D44:D58 D21:D30 D103:D127 D32:D41 D129 D131:D135 D60:D74">
      <formula1>$C$313:$C$386</formula1>
    </dataValidation>
  </dataValidations>
  <printOptions verticalCentered="1"/>
  <pageMargins left="0" right="0" top="0" bottom="0" header="0" footer="0"/>
  <pageSetup fitToHeight="2" fitToWidth="1" horizontalDpi="600" verticalDpi="600" orientation="landscape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H1" sqref="H1:H7"/>
    </sheetView>
  </sheetViews>
  <sheetFormatPr defaultColWidth="9.00390625" defaultRowHeight="12.75"/>
  <cols>
    <col min="3" max="3" width="57.875" style="0" customWidth="1"/>
  </cols>
  <sheetData>
    <row r="1" spans="1:10" ht="12.75">
      <c r="A1" s="302">
        <v>0</v>
      </c>
      <c r="B1">
        <v>0</v>
      </c>
      <c r="C1">
        <v>0</v>
      </c>
      <c r="H1" s="302">
        <v>0</v>
      </c>
      <c r="I1">
        <v>0</v>
      </c>
      <c r="J1">
        <v>0</v>
      </c>
    </row>
    <row r="2" spans="1:10" ht="12.75">
      <c r="A2" s="302" t="s">
        <v>255</v>
      </c>
      <c r="B2" t="s">
        <v>256</v>
      </c>
      <c r="C2" t="s">
        <v>257</v>
      </c>
      <c r="H2" s="302" t="s">
        <v>378</v>
      </c>
      <c r="I2" s="415">
        <v>0.5</v>
      </c>
      <c r="J2" t="s">
        <v>379</v>
      </c>
    </row>
    <row r="3" spans="1:10" ht="12.75">
      <c r="A3" s="302" t="s">
        <v>195</v>
      </c>
      <c r="B3" t="s">
        <v>196</v>
      </c>
      <c r="C3" t="s">
        <v>197</v>
      </c>
      <c r="H3" s="302" t="s">
        <v>18</v>
      </c>
      <c r="I3" s="415">
        <v>0.25</v>
      </c>
      <c r="J3" t="s">
        <v>380</v>
      </c>
    </row>
    <row r="4" spans="1:10" ht="12.75">
      <c r="A4" s="302" t="s">
        <v>198</v>
      </c>
      <c r="B4" t="s">
        <v>196</v>
      </c>
      <c r="C4" t="s">
        <v>199</v>
      </c>
      <c r="H4" s="302" t="s">
        <v>107</v>
      </c>
      <c r="I4" s="415">
        <v>0.5</v>
      </c>
      <c r="J4" t="s">
        <v>381</v>
      </c>
    </row>
    <row r="5" spans="1:10" ht="12.75">
      <c r="A5" s="302" t="s">
        <v>278</v>
      </c>
      <c r="B5" t="s">
        <v>279</v>
      </c>
      <c r="C5" t="s">
        <v>280</v>
      </c>
      <c r="H5" s="302" t="s">
        <v>382</v>
      </c>
      <c r="I5" s="415">
        <v>0.15</v>
      </c>
      <c r="J5" t="s">
        <v>383</v>
      </c>
    </row>
    <row r="6" spans="1:10" ht="12.75">
      <c r="A6" s="302" t="s">
        <v>150</v>
      </c>
      <c r="B6" t="s">
        <v>151</v>
      </c>
      <c r="C6" t="s">
        <v>152</v>
      </c>
      <c r="H6" s="302" t="s">
        <v>106</v>
      </c>
      <c r="I6" s="415">
        <v>0.75</v>
      </c>
      <c r="J6" t="s">
        <v>384</v>
      </c>
    </row>
    <row r="7" spans="1:10" ht="12.75">
      <c r="A7" s="302" t="s">
        <v>229</v>
      </c>
      <c r="B7" t="s">
        <v>230</v>
      </c>
      <c r="C7" t="s">
        <v>231</v>
      </c>
      <c r="H7" s="302" t="s">
        <v>108</v>
      </c>
      <c r="I7" s="415">
        <v>0.75</v>
      </c>
      <c r="J7" t="s">
        <v>385</v>
      </c>
    </row>
    <row r="8" spans="1:3" ht="12.75">
      <c r="A8" s="302" t="s">
        <v>188</v>
      </c>
      <c r="B8" t="s">
        <v>189</v>
      </c>
      <c r="C8" t="s">
        <v>190</v>
      </c>
    </row>
    <row r="9" spans="1:3" ht="12.75">
      <c r="A9" s="302" t="s">
        <v>180</v>
      </c>
      <c r="B9" t="s">
        <v>181</v>
      </c>
      <c r="C9" t="s">
        <v>182</v>
      </c>
    </row>
    <row r="10" spans="1:3" ht="12.75">
      <c r="A10" s="302" t="s">
        <v>200</v>
      </c>
      <c r="B10" t="s">
        <v>196</v>
      </c>
      <c r="C10" t="s">
        <v>201</v>
      </c>
    </row>
    <row r="11" spans="1:3" ht="12.75">
      <c r="A11" s="302" t="s">
        <v>222</v>
      </c>
      <c r="B11" t="s">
        <v>223</v>
      </c>
      <c r="C11" t="s">
        <v>224</v>
      </c>
    </row>
    <row r="12" spans="1:3" ht="12.75">
      <c r="A12" s="302" t="s">
        <v>153</v>
      </c>
      <c r="B12" t="s">
        <v>151</v>
      </c>
      <c r="C12" t="s">
        <v>154</v>
      </c>
    </row>
    <row r="13" spans="1:3" ht="12.75">
      <c r="A13" s="302" t="s">
        <v>281</v>
      </c>
      <c r="B13" t="s">
        <v>279</v>
      </c>
      <c r="C13" t="s">
        <v>282</v>
      </c>
    </row>
    <row r="14" spans="1:3" ht="12.75">
      <c r="A14" s="302" t="s">
        <v>155</v>
      </c>
      <c r="B14" t="s">
        <v>151</v>
      </c>
      <c r="C14" t="s">
        <v>156</v>
      </c>
    </row>
    <row r="15" spans="1:3" ht="12.75">
      <c r="A15" s="302" t="s">
        <v>283</v>
      </c>
      <c r="B15" t="s">
        <v>279</v>
      </c>
      <c r="C15" t="s">
        <v>284</v>
      </c>
    </row>
    <row r="16" spans="1:3" ht="12.75">
      <c r="A16" s="302" t="s">
        <v>157</v>
      </c>
      <c r="B16" t="s">
        <v>151</v>
      </c>
      <c r="C16" t="s">
        <v>158</v>
      </c>
    </row>
    <row r="17" spans="1:3" ht="12.75">
      <c r="A17" s="302" t="s">
        <v>304</v>
      </c>
      <c r="B17" t="s">
        <v>164</v>
      </c>
      <c r="C17" t="s">
        <v>163</v>
      </c>
    </row>
    <row r="18" spans="1:3" ht="12.75">
      <c r="A18" s="302" t="s">
        <v>305</v>
      </c>
      <c r="B18" t="s">
        <v>164</v>
      </c>
      <c r="C18" t="s">
        <v>165</v>
      </c>
    </row>
    <row r="19" spans="1:3" ht="12.75">
      <c r="A19" s="302" t="s">
        <v>166</v>
      </c>
      <c r="B19" t="s">
        <v>164</v>
      </c>
      <c r="C19" t="s">
        <v>167</v>
      </c>
    </row>
    <row r="20" spans="1:3" ht="12.75">
      <c r="A20" s="302" t="s">
        <v>232</v>
      </c>
      <c r="B20" t="s">
        <v>230</v>
      </c>
      <c r="C20" t="s">
        <v>233</v>
      </c>
    </row>
    <row r="21" spans="1:3" ht="12.75">
      <c r="A21" s="302" t="s">
        <v>168</v>
      </c>
      <c r="B21" t="s">
        <v>164</v>
      </c>
      <c r="C21" t="s">
        <v>169</v>
      </c>
    </row>
    <row r="22" spans="1:3" ht="12.75">
      <c r="A22" s="302" t="s">
        <v>170</v>
      </c>
      <c r="B22" t="s">
        <v>164</v>
      </c>
      <c r="C22" t="s">
        <v>171</v>
      </c>
    </row>
    <row r="23" spans="1:3" ht="12.75">
      <c r="A23" s="302" t="s">
        <v>216</v>
      </c>
      <c r="B23" t="s">
        <v>217</v>
      </c>
      <c r="C23" t="s">
        <v>117</v>
      </c>
    </row>
    <row r="24" spans="1:3" ht="12.75">
      <c r="A24" s="302" t="s">
        <v>306</v>
      </c>
      <c r="B24" t="s">
        <v>217</v>
      </c>
      <c r="C24" t="s">
        <v>218</v>
      </c>
    </row>
    <row r="25" spans="1:3" ht="12.75">
      <c r="A25" s="302" t="s">
        <v>202</v>
      </c>
      <c r="B25" t="s">
        <v>196</v>
      </c>
      <c r="C25" t="s">
        <v>203</v>
      </c>
    </row>
    <row r="26" spans="1:3" ht="12.75">
      <c r="A26" s="302" t="s">
        <v>307</v>
      </c>
      <c r="B26" t="s">
        <v>217</v>
      </c>
      <c r="C26" t="s">
        <v>219</v>
      </c>
    </row>
    <row r="27" spans="1:3" ht="12.75">
      <c r="A27" s="302" t="s">
        <v>234</v>
      </c>
      <c r="B27" t="s">
        <v>230</v>
      </c>
      <c r="C27" t="s">
        <v>235</v>
      </c>
    </row>
    <row r="28" spans="1:3" ht="12.75">
      <c r="A28" s="302" t="s">
        <v>285</v>
      </c>
      <c r="B28" t="s">
        <v>279</v>
      </c>
      <c r="C28" t="s">
        <v>286</v>
      </c>
    </row>
    <row r="29" spans="1:3" ht="12.75">
      <c r="A29" s="302" t="s">
        <v>258</v>
      </c>
      <c r="B29" t="s">
        <v>256</v>
      </c>
      <c r="C29" t="s">
        <v>259</v>
      </c>
    </row>
    <row r="30" spans="1:3" ht="12.75">
      <c r="A30" s="302" t="s">
        <v>266</v>
      </c>
      <c r="B30" t="s">
        <v>267</v>
      </c>
      <c r="C30" t="s">
        <v>268</v>
      </c>
    </row>
    <row r="31" spans="1:3" ht="12.75">
      <c r="A31" s="302" t="s">
        <v>243</v>
      </c>
      <c r="B31" t="s">
        <v>242</v>
      </c>
      <c r="C31" t="s">
        <v>244</v>
      </c>
    </row>
    <row r="32" spans="1:3" ht="12.75">
      <c r="A32" s="302" t="s">
        <v>245</v>
      </c>
      <c r="B32" t="s">
        <v>242</v>
      </c>
      <c r="C32" t="s">
        <v>246</v>
      </c>
    </row>
    <row r="33" spans="1:3" ht="12.75">
      <c r="A33" s="302" t="s">
        <v>204</v>
      </c>
      <c r="B33" t="s">
        <v>196</v>
      </c>
      <c r="C33" t="s">
        <v>205</v>
      </c>
    </row>
    <row r="34" spans="1:3" ht="12.75">
      <c r="A34" s="302" t="s">
        <v>206</v>
      </c>
      <c r="B34" t="s">
        <v>196</v>
      </c>
      <c r="C34" t="s">
        <v>207</v>
      </c>
    </row>
    <row r="35" spans="1:3" ht="12.75">
      <c r="A35" s="302" t="s">
        <v>236</v>
      </c>
      <c r="B35" t="s">
        <v>230</v>
      </c>
      <c r="C35" t="s">
        <v>237</v>
      </c>
    </row>
    <row r="36" spans="1:3" ht="12.75">
      <c r="A36" s="302" t="s">
        <v>220</v>
      </c>
      <c r="B36" t="s">
        <v>217</v>
      </c>
      <c r="C36" t="s">
        <v>221</v>
      </c>
    </row>
    <row r="37" spans="1:3" ht="12.75">
      <c r="A37" s="302" t="s">
        <v>172</v>
      </c>
      <c r="B37" t="s">
        <v>164</v>
      </c>
      <c r="C37" t="s">
        <v>173</v>
      </c>
    </row>
    <row r="38" spans="1:3" ht="12.75">
      <c r="A38" s="302" t="s">
        <v>260</v>
      </c>
      <c r="B38" t="s">
        <v>256</v>
      </c>
      <c r="C38" t="s">
        <v>261</v>
      </c>
    </row>
    <row r="39" spans="1:3" ht="12.75">
      <c r="A39" s="302" t="s">
        <v>247</v>
      </c>
      <c r="B39" t="s">
        <v>242</v>
      </c>
      <c r="C39" t="s">
        <v>248</v>
      </c>
    </row>
    <row r="40" spans="1:3" ht="12.75">
      <c r="A40" s="302" t="s">
        <v>225</v>
      </c>
      <c r="B40" t="s">
        <v>223</v>
      </c>
      <c r="C40" t="s">
        <v>226</v>
      </c>
    </row>
    <row r="41" spans="1:3" ht="12.75">
      <c r="A41" s="302" t="s">
        <v>191</v>
      </c>
      <c r="B41" t="s">
        <v>189</v>
      </c>
      <c r="C41" t="s">
        <v>192</v>
      </c>
    </row>
    <row r="42" spans="1:3" ht="12.75">
      <c r="A42" s="302" t="s">
        <v>310</v>
      </c>
      <c r="B42" t="s">
        <v>267</v>
      </c>
      <c r="C42" t="s">
        <v>269</v>
      </c>
    </row>
    <row r="43" spans="1:3" ht="12.75">
      <c r="A43" s="302" t="s">
        <v>249</v>
      </c>
      <c r="B43" t="s">
        <v>242</v>
      </c>
      <c r="C43" t="s">
        <v>250</v>
      </c>
    </row>
    <row r="44" spans="1:3" ht="12.75">
      <c r="A44" s="302" t="s">
        <v>242</v>
      </c>
      <c r="B44" t="s">
        <v>242</v>
      </c>
      <c r="C44" t="s">
        <v>251</v>
      </c>
    </row>
    <row r="45" spans="1:3" ht="12.75">
      <c r="A45" s="302" t="s">
        <v>208</v>
      </c>
      <c r="B45" t="s">
        <v>196</v>
      </c>
      <c r="C45" t="s">
        <v>209</v>
      </c>
    </row>
    <row r="46" spans="1:3" ht="12.75">
      <c r="A46" s="302" t="s">
        <v>174</v>
      </c>
      <c r="B46" t="s">
        <v>164</v>
      </c>
      <c r="C46" t="s">
        <v>175</v>
      </c>
    </row>
    <row r="47" spans="1:3" ht="12.75">
      <c r="A47" s="302" t="s">
        <v>238</v>
      </c>
      <c r="B47" t="s">
        <v>230</v>
      </c>
      <c r="C47" t="s">
        <v>239</v>
      </c>
    </row>
    <row r="48" spans="1:3" ht="12.75">
      <c r="A48" s="302" t="s">
        <v>311</v>
      </c>
      <c r="B48" t="s">
        <v>270</v>
      </c>
      <c r="C48" t="s">
        <v>271</v>
      </c>
    </row>
    <row r="49" spans="1:3" ht="12.75">
      <c r="A49" s="302" t="s">
        <v>227</v>
      </c>
      <c r="B49" t="s">
        <v>223</v>
      </c>
      <c r="C49" t="s">
        <v>228</v>
      </c>
    </row>
    <row r="50" spans="1:3" ht="12.75">
      <c r="A50" s="302" t="s">
        <v>159</v>
      </c>
      <c r="B50" t="s">
        <v>151</v>
      </c>
      <c r="C50" t="s">
        <v>160</v>
      </c>
    </row>
    <row r="51" spans="1:3" ht="12.75">
      <c r="A51" s="302" t="s">
        <v>161</v>
      </c>
      <c r="B51" t="s">
        <v>151</v>
      </c>
      <c r="C51" t="s">
        <v>162</v>
      </c>
    </row>
    <row r="52" spans="1:3" ht="12.75">
      <c r="A52" s="302" t="s">
        <v>176</v>
      </c>
      <c r="B52" t="s">
        <v>164</v>
      </c>
      <c r="C52" t="s">
        <v>177</v>
      </c>
    </row>
    <row r="53" spans="1:3" ht="12.75">
      <c r="A53" s="302" t="s">
        <v>312</v>
      </c>
      <c r="B53" t="s">
        <v>217</v>
      </c>
      <c r="C53" t="s">
        <v>123</v>
      </c>
    </row>
    <row r="54" spans="1:3" ht="12.75">
      <c r="A54" s="302" t="s">
        <v>272</v>
      </c>
      <c r="B54" t="s">
        <v>270</v>
      </c>
      <c r="C54" t="s">
        <v>273</v>
      </c>
    </row>
    <row r="55" spans="1:3" ht="12.75">
      <c r="A55" s="302" t="s">
        <v>308</v>
      </c>
      <c r="B55" t="s">
        <v>164</v>
      </c>
      <c r="C55" t="s">
        <v>309</v>
      </c>
    </row>
    <row r="56" spans="1:3" ht="12.75">
      <c r="A56" s="302" t="s">
        <v>274</v>
      </c>
      <c r="B56" t="s">
        <v>270</v>
      </c>
      <c r="C56" t="s">
        <v>275</v>
      </c>
    </row>
    <row r="57" spans="1:3" ht="12.75">
      <c r="A57" s="302" t="s">
        <v>240</v>
      </c>
      <c r="B57" t="s">
        <v>230</v>
      </c>
      <c r="C57" t="s">
        <v>241</v>
      </c>
    </row>
    <row r="58" spans="1:3" ht="12.75">
      <c r="A58" s="302" t="s">
        <v>262</v>
      </c>
      <c r="B58" t="s">
        <v>256</v>
      </c>
      <c r="C58" t="s">
        <v>263</v>
      </c>
    </row>
    <row r="59" spans="1:3" ht="12.75">
      <c r="A59" s="302" t="s">
        <v>264</v>
      </c>
      <c r="B59" t="s">
        <v>256</v>
      </c>
      <c r="C59" t="s">
        <v>265</v>
      </c>
    </row>
    <row r="60" spans="1:3" ht="12.75">
      <c r="A60" s="302" t="s">
        <v>287</v>
      </c>
      <c r="B60" t="s">
        <v>279</v>
      </c>
      <c r="C60" t="s">
        <v>288</v>
      </c>
    </row>
    <row r="61" spans="1:3" ht="12.75">
      <c r="A61" s="302" t="s">
        <v>210</v>
      </c>
      <c r="B61" t="s">
        <v>196</v>
      </c>
      <c r="C61" t="s">
        <v>211</v>
      </c>
    </row>
    <row r="62" spans="1:3" ht="12.75">
      <c r="A62" s="302" t="s">
        <v>276</v>
      </c>
      <c r="B62" t="s">
        <v>270</v>
      </c>
      <c r="C62" t="s">
        <v>277</v>
      </c>
    </row>
    <row r="63" spans="1:3" ht="12.75">
      <c r="A63" s="302" t="s">
        <v>183</v>
      </c>
      <c r="B63" t="s">
        <v>181</v>
      </c>
      <c r="C63" t="s">
        <v>183</v>
      </c>
    </row>
    <row r="64" spans="1:3" ht="12.75">
      <c r="A64" s="302" t="s">
        <v>178</v>
      </c>
      <c r="B64" t="s">
        <v>164</v>
      </c>
      <c r="C64" t="s">
        <v>179</v>
      </c>
    </row>
    <row r="65" spans="1:3" ht="12.75">
      <c r="A65" s="302" t="s">
        <v>289</v>
      </c>
      <c r="B65" t="s">
        <v>279</v>
      </c>
      <c r="C65" t="s">
        <v>290</v>
      </c>
    </row>
    <row r="66" spans="1:3" ht="12.75">
      <c r="A66" s="302" t="s">
        <v>184</v>
      </c>
      <c r="B66" t="s">
        <v>181</v>
      </c>
      <c r="C66" t="s">
        <v>185</v>
      </c>
    </row>
    <row r="67" spans="1:3" ht="12.75">
      <c r="A67" s="302" t="s">
        <v>313</v>
      </c>
      <c r="B67" t="s">
        <v>181</v>
      </c>
      <c r="C67" t="s">
        <v>186</v>
      </c>
    </row>
    <row r="68" spans="1:3" ht="12.75">
      <c r="A68" s="302" t="s">
        <v>212</v>
      </c>
      <c r="B68" t="s">
        <v>196</v>
      </c>
      <c r="C68" t="s">
        <v>213</v>
      </c>
    </row>
    <row r="69" spans="1:3" ht="12.75">
      <c r="A69" s="302" t="s">
        <v>214</v>
      </c>
      <c r="B69" t="s">
        <v>196</v>
      </c>
      <c r="C69" t="s">
        <v>215</v>
      </c>
    </row>
    <row r="70" spans="1:3" ht="12.75">
      <c r="A70" s="302" t="s">
        <v>187</v>
      </c>
      <c r="B70" t="s">
        <v>181</v>
      </c>
      <c r="C70" t="s">
        <v>187</v>
      </c>
    </row>
    <row r="71" spans="1:3" ht="12.75">
      <c r="A71" s="302" t="s">
        <v>48</v>
      </c>
      <c r="B71" t="s">
        <v>242</v>
      </c>
      <c r="C71" t="s">
        <v>254</v>
      </c>
    </row>
    <row r="72" spans="1:3" ht="12.75">
      <c r="A72" s="302" t="s">
        <v>193</v>
      </c>
      <c r="B72" t="s">
        <v>189</v>
      </c>
      <c r="C72" t="s">
        <v>194</v>
      </c>
    </row>
    <row r="73" spans="1:3" ht="12.75">
      <c r="A73" s="302" t="s">
        <v>314</v>
      </c>
      <c r="B73" t="s">
        <v>279</v>
      </c>
      <c r="C73" t="s">
        <v>291</v>
      </c>
    </row>
    <row r="74" spans="1:3" ht="12.75">
      <c r="A74" s="302" t="s">
        <v>252</v>
      </c>
      <c r="B74" t="s">
        <v>242</v>
      </c>
      <c r="C74" t="s">
        <v>253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Бертяев</dc:creator>
  <cp:keywords/>
  <dc:description/>
  <cp:lastModifiedBy>Олег Игоревич</cp:lastModifiedBy>
  <cp:lastPrinted>2011-04-19T09:53:51Z</cp:lastPrinted>
  <dcterms:created xsi:type="dcterms:W3CDTF">2004-10-13T08:03:54Z</dcterms:created>
  <dcterms:modified xsi:type="dcterms:W3CDTF">2011-05-27T14:08:09Z</dcterms:modified>
  <cp:category/>
  <cp:version/>
  <cp:contentType/>
  <cp:contentStatus/>
</cp:coreProperties>
</file>